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225"/>
  </bookViews>
  <sheets>
    <sheet name="МБТ-2024" sheetId="2" r:id="rId1"/>
  </sheets>
  <definedNames>
    <definedName name="_xlnm.Print_Area" localSheetId="0">'МБТ-2024'!$C$1:$AP$52</definedName>
  </definedNames>
  <calcPr calcId="145621"/>
</workbook>
</file>

<file path=xl/calcChain.xml><?xml version="1.0" encoding="utf-8"?>
<calcChain xmlns="http://schemas.openxmlformats.org/spreadsheetml/2006/main">
  <c r="AN49" i="2" l="1"/>
  <c r="AO18" i="2"/>
  <c r="AN37" i="2" l="1"/>
  <c r="AO30" i="2"/>
  <c r="AN16" i="2"/>
  <c r="AN39" i="2"/>
  <c r="AN31" i="2"/>
  <c r="AN12" i="2"/>
  <c r="AN18" i="2"/>
  <c r="AN24" i="2" l="1"/>
  <c r="AM44" i="2" l="1"/>
  <c r="AP43" i="2" l="1"/>
  <c r="AP42" i="2"/>
  <c r="AM5" i="2"/>
  <c r="AM24" i="2" l="1"/>
  <c r="AO34" i="2" l="1"/>
  <c r="AO37" i="2" l="1"/>
  <c r="AP47" i="2" l="1"/>
  <c r="AN44" i="2"/>
  <c r="AO44" i="2"/>
  <c r="AP40" i="2"/>
  <c r="AP41" i="2"/>
  <c r="AN33" i="2" l="1"/>
  <c r="AO32" i="2"/>
  <c r="AM49" i="2"/>
  <c r="AO5" i="2" l="1"/>
  <c r="AO12" i="2"/>
  <c r="AP46" i="2"/>
  <c r="AP44" i="2" s="1"/>
  <c r="AP14" i="2" l="1"/>
  <c r="AN13" i="2"/>
  <c r="AP12" i="2"/>
  <c r="AP35" i="2"/>
  <c r="AP36" i="2"/>
  <c r="AP37" i="2"/>
  <c r="AP38" i="2"/>
  <c r="AO39" i="2"/>
  <c r="AP39" i="2" s="1"/>
  <c r="AO31" i="2"/>
  <c r="AO24" i="2" s="1"/>
  <c r="AO49" i="2" s="1"/>
  <c r="AN30" i="2"/>
  <c r="AP13" i="2" l="1"/>
  <c r="AN5" i="2"/>
  <c r="AP28" i="2"/>
  <c r="AP29" i="2"/>
  <c r="AP8" i="2"/>
  <c r="AP9" i="2" l="1"/>
  <c r="AM25" i="2" l="1"/>
  <c r="AM26" i="2"/>
  <c r="AP11" i="2" l="1"/>
  <c r="AF15" i="2"/>
  <c r="AG18" i="2"/>
  <c r="AH18" i="2"/>
  <c r="AI18" i="2"/>
  <c r="AJ18" i="2"/>
  <c r="AK18" i="2"/>
  <c r="AL18" i="2"/>
  <c r="AF18" i="2"/>
  <c r="AG24" i="2"/>
  <c r="AH24" i="2"/>
  <c r="AI24" i="2"/>
  <c r="AJ24" i="2"/>
  <c r="AK24" i="2"/>
  <c r="AL24" i="2"/>
  <c r="AF25" i="2"/>
  <c r="AF24" i="2" s="1"/>
  <c r="AP20" i="2" l="1"/>
  <c r="AP21" i="2"/>
  <c r="AP15" i="2"/>
  <c r="AL9" i="2"/>
  <c r="AK9" i="2"/>
  <c r="AJ9" i="2"/>
  <c r="AI9" i="2"/>
  <c r="AH9" i="2"/>
  <c r="AG9" i="2"/>
  <c r="AF9" i="2"/>
  <c r="AF7" i="2"/>
  <c r="AP34" i="2" l="1"/>
  <c r="AP33" i="2"/>
  <c r="AP32" i="2"/>
  <c r="AP31" i="2"/>
  <c r="AP30" i="2"/>
  <c r="AP27" i="2"/>
  <c r="AP23" i="2"/>
  <c r="AP22" i="2"/>
  <c r="AP19" i="2"/>
  <c r="AP18" i="2"/>
  <c r="AP17" i="2"/>
  <c r="AP16" i="2"/>
  <c r="AL5" i="2"/>
  <c r="AL49" i="2" s="1"/>
  <c r="AJ5" i="2"/>
  <c r="AJ49" i="2" s="1"/>
  <c r="AH5" i="2"/>
  <c r="AH49" i="2" s="1"/>
  <c r="AP7" i="2"/>
  <c r="AF5" i="2"/>
  <c r="AP24" i="2" l="1"/>
  <c r="AP5" i="2"/>
  <c r="AF49" i="2"/>
  <c r="AG5" i="2"/>
  <c r="AG49" i="2" s="1"/>
  <c r="AI5" i="2"/>
  <c r="AI49" i="2" s="1"/>
  <c r="AK5" i="2"/>
  <c r="AK49" i="2" s="1"/>
  <c r="AP49" i="2" l="1"/>
</calcChain>
</file>

<file path=xl/sharedStrings.xml><?xml version="1.0" encoding="utf-8"?>
<sst xmlns="http://schemas.openxmlformats.org/spreadsheetml/2006/main" count="62" uniqueCount="60">
  <si>
    <t>из них:</t>
  </si>
  <si>
    <t xml:space="preserve">Направление расходования средств межбюджетных трансфертов 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</si>
  <si>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</si>
  <si>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</si>
  <si>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</si>
  <si>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</si>
  <si>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</si>
  <si>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>Заместитель начальника  управления - главный бухгалтер</t>
  </si>
  <si>
    <t>Перечислено 
получателям по предъявленным 
заявкам                                       (руб.)</t>
  </si>
  <si>
    <t>Е.А. Землянова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</si>
  <si>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</si>
  <si>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</si>
  <si>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 xml:space="preserve">Субвенция на осуществление первичного воинского учета органами местного самоуправления поселений, муниципальных и городских округов </t>
  </si>
  <si>
    <t xml:space="preserve">Субвенция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</si>
  <si>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 организаций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</si>
  <si>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</si>
  <si>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</si>
  <si>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</si>
  <si>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Субсидия   на мероприятия по организации отдыха детей в каникулярное время </t>
  </si>
  <si>
    <t xml:space="preserve">Субсидия на реализацию мероприятий по обеспечению жильем молодых семей 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</si>
  <si>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</si>
  <si>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Субсидия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</si>
  <si>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Субсидия субсидий на государственную поддержку отрасли культуры (модернизация библиотек в части комплектования книжных фондов муниципальных общедоступных библиотек) </t>
  </si>
  <si>
    <t xml:space="preserve">Субсидия на благоустройство лесопарковых зон </t>
  </si>
  <si>
    <t>Субсидия на сокращение доли загрязненных сточных вод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</si>
  <si>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 Федерации</t>
  </si>
  <si>
    <t>Субвенция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</si>
  <si>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                              -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</si>
  <si>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                                         </t>
  </si>
  <si>
    <t>ВСЕГО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</si>
  <si>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  жилыми помещениями</t>
  </si>
  <si>
    <t xml:space="preserve"> -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</si>
  <si>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 и согласования перепланировки помещений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</si>
  <si>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</si>
  <si>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предоставление жилищного сертификата и единовременной социальной выплаты</t>
  </si>
  <si>
    <t>Субвенция на выплату пособия педагогическим работникам муниципальных дошкольных и общеобразовательных организаций - молодым специалистам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</si>
  <si>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</si>
  <si>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создание модельных центральных городских библиотек</t>
  </si>
  <si>
    <t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</si>
  <si>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Утвержденный план 
на 2024 год               
(руб.)</t>
  </si>
  <si>
    <t>Поступило на счет городского бюджета 
в 2024 году                            (руб.)</t>
  </si>
  <si>
    <t>III. Иные межбюджетные трансферты, предоставляемые из бюджета Московской области 
бюджету городского округа Лыткарино на 2024 год - всего</t>
  </si>
  <si>
    <t>II. Субсидии, предоставляемые из бюджета Московской области 
бюджету городского округа Лыткарино на 2024 год - всего</t>
  </si>
  <si>
    <t xml:space="preserve">I. Субвенции, предоставляемые из бюджета Московской области бюджету  
городского округа Лыткарино  на 2024 год  - всего:  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</si>
  <si>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 дошкольного образованя</t>
  </si>
  <si>
    <t>Иные межбюджетные трансферты на финансовое обеспечение стимулирующих выплат работникам культурно-досуговых учреждений в Московской области с высоким уровнем достижения работы в сфере культуры</t>
  </si>
  <si>
    <t>Субсидия на реализацию мероприятий по капитальному ремонту объектов теплоснабжения</t>
  </si>
  <si>
    <t>Субсидия на реализацию мероприятий по капитальному ремонту сетей теплоснабжения на территории муниципальных образований</t>
  </si>
  <si>
    <t>Субсидия на капитальный  ремонт сетей теплоснабжения на территории муниципальных образований Московской области</t>
  </si>
  <si>
    <t>Субсидия на строительство и реконструкцию объектов теплоснабжения муниципальной собственности</t>
  </si>
  <si>
    <t>Иные межбюджетные трансферты  на реализацию первоочередных мероприятий по капитальному ремонту сетей теплоснабжения</t>
  </si>
  <si>
    <t xml:space="preserve">Начальник  управления   </t>
  </si>
  <si>
    <t>И.В. Красавина</t>
  </si>
  <si>
    <t xml:space="preserve">Субсидии из бюджета Московской области бюджетам муниципальных образований Московской области  на реализация проектов граждан, сформированных в рамках практик инициативного бюджетирования </t>
  </si>
  <si>
    <t>Субсидия на устройство и модернизацию контейнерных площадок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</si>
  <si>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</si>
  <si>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Начальник бюджетного  отдела</t>
  </si>
  <si>
    <t>Ю.В. Пашкевич</t>
  </si>
  <si>
    <t>ИНФОРМАЦИЯ 
О РАСХОДОВАНИИ СРЕДСТВ  МЕЖБЮДЖЕТНЫХ ТРАНСФЕРТОВ, ПРЕДОСТАВЛЯЕМЫХ 
ИЗ БЮДЖЕТА МОСКОВСКОЙ ОБЛАСТИ БЮДЖЕТУ ГОРОДСКОГО ОКРУГА ЛЫТКАРИНО 
ПО СОСТОЯНИЮ НА  01 НОЯБРЯ 2024 ГОДА</t>
  </si>
  <si>
    <t>Остаток на счете городского бюджета на 01.11.2024                            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</si>
</sst>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0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Times New Roman Cyr"/>
      <charset val="204"/>
    </font>
    <font>
      <b/>
      <sz val="13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3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10" fillId="2" borderId="0" xfId="0" applyFont="1" applyFill="1" applyBorder="1"/>
    <xf numFmtId="0" fontId="11" fillId="0" borderId="0" xfId="0" applyFont="1" applyBorder="1"/>
    <xf numFmtId="164" fontId="9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4" fillId="0" borderId="0" xfId="0" applyFont="1"/>
    <xf numFmtId="0" fontId="15" fillId="0" borderId="0" xfId="0" applyFont="1" applyAlignment="1">
      <alignment horizont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0" fontId="16" fillId="0" borderId="0" xfId="0" applyFont="1" applyBorder="1"/>
    <xf numFmtId="0" fontId="18" fillId="0" borderId="0" xfId="0" applyFont="1" applyAlignment="1">
      <alignment horizontal="center" wrapText="1"/>
    </xf>
    <xf numFmtId="0" fontId="1" fillId="0" borderId="0" xfId="0" applyFont="1" applyBorder="1"/>
    <xf numFmtId="0" fontId="14" fillId="0" borderId="0" xfId="0" applyFont="1" applyBorder="1"/>
    <xf numFmtId="0" fontId="0" fillId="0" borderId="0" xfId="0" applyBorder="1" applyAlignment="1">
      <alignment horizontal="left"/>
    </xf>
    <xf numFmtId="0" fontId="0" fillId="3" borderId="0" xfId="0" applyFill="1" applyBorder="1"/>
    <xf numFmtId="0" fontId="21" fillId="0" borderId="0" xfId="0" applyFont="1" applyBorder="1" applyAlignment="1"/>
    <xf numFmtId="0" fontId="22" fillId="0" borderId="0" xfId="0" applyFont="1" applyAlignment="1"/>
    <xf numFmtId="0" fontId="22" fillId="0" borderId="0" xfId="0" applyFont="1" applyFill="1" applyAlignment="1"/>
    <xf numFmtId="0" fontId="23" fillId="0" borderId="0" xfId="0" applyFont="1" applyFill="1" applyBorder="1" applyAlignment="1">
      <alignment wrapText="1"/>
    </xf>
    <xf numFmtId="0" fontId="21" fillId="0" borderId="3" xfId="0" applyFont="1" applyBorder="1" applyAlignment="1"/>
    <xf numFmtId="0" fontId="22" fillId="0" borderId="0" xfId="0" applyFont="1" applyFill="1" applyAlignment="1">
      <alignment vertical="center"/>
    </xf>
    <xf numFmtId="0" fontId="23" fillId="0" borderId="0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21" fillId="0" borderId="3" xfId="0" applyFont="1" applyFill="1" applyBorder="1" applyAlignment="1"/>
    <xf numFmtId="0" fontId="0" fillId="0" borderId="0" xfId="0" applyFill="1" applyBorder="1"/>
    <xf numFmtId="0" fontId="0" fillId="0" borderId="0" xfId="0" applyFill="1"/>
    <xf numFmtId="0" fontId="16" fillId="0" borderId="0" xfId="0" applyFont="1" applyFill="1"/>
    <xf numFmtId="0" fontId="16" fillId="0" borderId="0" xfId="0" applyFont="1" applyFill="1" applyBorder="1"/>
    <xf numFmtId="0" fontId="17" fillId="0" borderId="0" xfId="0" applyFont="1" applyFill="1" applyAlignment="1">
      <alignment horizontal="center" wrapText="1"/>
    </xf>
    <xf numFmtId="4" fontId="14" fillId="0" borderId="0" xfId="0" applyNumberFormat="1" applyFont="1" applyBorder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4" fillId="0" borderId="0" xfId="0" applyFont="1" applyBorder="1"/>
    <xf numFmtId="0" fontId="0" fillId="5" borderId="0" xfId="0" applyFill="1" applyBorder="1"/>
    <xf numFmtId="4" fontId="21" fillId="0" borderId="3" xfId="0" applyNumberFormat="1" applyFont="1" applyBorder="1" applyAlignment="1">
      <alignment vertical="center"/>
    </xf>
    <xf numFmtId="2" fontId="16" fillId="0" borderId="0" xfId="0" applyNumberFormat="1" applyFont="1" applyFill="1" applyBorder="1"/>
    <xf numFmtId="4" fontId="0" fillId="0" borderId="0" xfId="0" applyNumberFormat="1" applyFill="1" applyBorder="1"/>
    <xf numFmtId="0" fontId="25" fillId="2" borderId="0" xfId="0" applyFont="1" applyFill="1" applyBorder="1" applyAlignment="1">
      <alignment horizontal="center"/>
    </xf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5" fillId="4" borderId="13" xfId="0" applyFont="1" applyFill="1" applyBorder="1" applyAlignment="1">
      <alignment horizontal="center"/>
    </xf>
    <xf numFmtId="4" fontId="24" fillId="4" borderId="6" xfId="0" applyNumberFormat="1" applyFont="1" applyFill="1" applyBorder="1" applyAlignment="1">
      <alignment horizontal="center" vertical="center"/>
    </xf>
    <xf numFmtId="4" fontId="24" fillId="4" borderId="12" xfId="0" applyNumberFormat="1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4" fontId="29" fillId="0" borderId="2" xfId="0" applyNumberFormat="1" applyFont="1" applyBorder="1" applyAlignment="1">
      <alignment horizontal="center" vertical="center"/>
    </xf>
    <xf numFmtId="0" fontId="29" fillId="0" borderId="0" xfId="0" applyFont="1" applyBorder="1"/>
    <xf numFmtId="0" fontId="29" fillId="0" borderId="21" xfId="0" applyFont="1" applyBorder="1"/>
    <xf numFmtId="4" fontId="29" fillId="4" borderId="20" xfId="0" applyNumberFormat="1" applyFont="1" applyFill="1" applyBorder="1"/>
    <xf numFmtId="4" fontId="29" fillId="3" borderId="20" xfId="0" applyNumberFormat="1" applyFont="1" applyFill="1" applyBorder="1"/>
    <xf numFmtId="0" fontId="30" fillId="0" borderId="2" xfId="0" applyFont="1" applyBorder="1"/>
    <xf numFmtId="0" fontId="20" fillId="0" borderId="13" xfId="0" applyFont="1" applyFill="1" applyBorder="1" applyAlignment="1">
      <alignment horizontal="center"/>
    </xf>
    <xf numFmtId="4" fontId="31" fillId="0" borderId="6" xfId="0" applyNumberFormat="1" applyFont="1" applyFill="1" applyBorder="1" applyAlignment="1">
      <alignment horizontal="center" vertical="center"/>
    </xf>
    <xf numFmtId="0" fontId="30" fillId="0" borderId="13" xfId="0" applyFont="1" applyFill="1" applyBorder="1"/>
    <xf numFmtId="4" fontId="30" fillId="0" borderId="15" xfId="0" applyNumberFormat="1" applyFont="1" applyFill="1" applyBorder="1"/>
    <xf numFmtId="0" fontId="20" fillId="0" borderId="15" xfId="0" applyFont="1" applyFill="1" applyBorder="1" applyAlignment="1">
      <alignment horizontal="center" vertical="center"/>
    </xf>
    <xf numFmtId="4" fontId="30" fillId="0" borderId="13" xfId="0" applyNumberFormat="1" applyFont="1" applyFill="1" applyBorder="1"/>
    <xf numFmtId="4" fontId="31" fillId="4" borderId="6" xfId="0" applyNumberFormat="1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/>
    </xf>
    <xf numFmtId="4" fontId="31" fillId="0" borderId="24" xfId="0" applyNumberFormat="1" applyFont="1" applyFill="1" applyBorder="1" applyAlignment="1">
      <alignment horizontal="center" vertical="center"/>
    </xf>
    <xf numFmtId="4" fontId="31" fillId="0" borderId="25" xfId="0" applyNumberFormat="1" applyFont="1" applyFill="1" applyBorder="1" applyAlignment="1">
      <alignment horizontal="center" vertical="center"/>
    </xf>
    <xf numFmtId="4" fontId="31" fillId="4" borderId="4" xfId="0" applyNumberFormat="1" applyFont="1" applyFill="1" applyBorder="1" applyAlignment="1">
      <alignment horizontal="center" vertical="center"/>
    </xf>
    <xf numFmtId="4" fontId="31" fillId="0" borderId="12" xfId="0" applyNumberFormat="1" applyFont="1" applyFill="1" applyBorder="1" applyAlignment="1">
      <alignment horizontal="center" vertical="center"/>
    </xf>
    <xf numFmtId="0" fontId="30" fillId="0" borderId="15" xfId="0" applyFont="1" applyFill="1" applyBorder="1"/>
    <xf numFmtId="4" fontId="31" fillId="4" borderId="2" xfId="0" applyNumberFormat="1" applyFont="1" applyFill="1" applyBorder="1" applyAlignment="1">
      <alignment horizontal="center" vertical="center"/>
    </xf>
    <xf numFmtId="4" fontId="30" fillId="0" borderId="15" xfId="0" applyNumberFormat="1" applyFont="1" applyFill="1" applyBorder="1" applyAlignment="1">
      <alignment horizontal="center" vertical="center"/>
    </xf>
    <xf numFmtId="4" fontId="31" fillId="0" borderId="14" xfId="0" applyNumberFormat="1" applyFont="1" applyFill="1" applyBorder="1" applyAlignment="1">
      <alignment horizontal="center" vertical="center"/>
    </xf>
    <xf numFmtId="4" fontId="25" fillId="0" borderId="6" xfId="0" applyNumberFormat="1" applyFont="1" applyFill="1" applyBorder="1" applyAlignment="1">
      <alignment horizontal="center" vertical="center"/>
    </xf>
    <xf numFmtId="0" fontId="35" fillId="0" borderId="13" xfId="0" applyFont="1" applyFill="1" applyBorder="1"/>
    <xf numFmtId="0" fontId="34" fillId="0" borderId="13" xfId="0" applyFont="1" applyFill="1" applyBorder="1"/>
    <xf numFmtId="164" fontId="31" fillId="0" borderId="6" xfId="0" applyNumberFormat="1" applyFont="1" applyFill="1" applyBorder="1" applyAlignment="1">
      <alignment horizontal="center" vertical="center"/>
    </xf>
    <xf numFmtId="0" fontId="31" fillId="0" borderId="13" xfId="0" applyFont="1" applyFill="1" applyBorder="1"/>
    <xf numFmtId="4" fontId="25" fillId="0" borderId="4" xfId="0" applyNumberFormat="1" applyFont="1" applyFill="1" applyBorder="1" applyAlignment="1">
      <alignment horizontal="center" vertical="center"/>
    </xf>
    <xf numFmtId="0" fontId="35" fillId="0" borderId="3" xfId="0" applyFont="1" applyFill="1" applyBorder="1"/>
    <xf numFmtId="164" fontId="31" fillId="0" borderId="11" xfId="0" applyNumberFormat="1" applyFont="1" applyFill="1" applyBorder="1" applyAlignment="1">
      <alignment horizontal="center" vertical="center"/>
    </xf>
    <xf numFmtId="0" fontId="31" fillId="0" borderId="3" xfId="0" applyFont="1" applyFill="1" applyBorder="1"/>
    <xf numFmtId="0" fontId="26" fillId="4" borderId="13" xfId="0" applyFont="1" applyFill="1" applyBorder="1"/>
    <xf numFmtId="0" fontId="26" fillId="0" borderId="0" xfId="0" applyFont="1" applyFill="1" applyBorder="1"/>
    <xf numFmtId="4" fontId="25" fillId="0" borderId="0" xfId="0" applyNumberFormat="1" applyFont="1" applyFill="1" applyBorder="1" applyAlignment="1">
      <alignment horizontal="center" vertical="center"/>
    </xf>
    <xf numFmtId="0" fontId="34" fillId="3" borderId="0" xfId="0" applyFont="1" applyFill="1" applyBorder="1"/>
    <xf numFmtId="4" fontId="31" fillId="3" borderId="6" xfId="0" applyNumberFormat="1" applyFont="1" applyFill="1" applyBorder="1" applyAlignment="1">
      <alignment horizontal="center" vertical="center"/>
    </xf>
    <xf numFmtId="4" fontId="31" fillId="3" borderId="0" xfId="0" applyNumberFormat="1" applyFont="1" applyFill="1" applyBorder="1" applyAlignment="1">
      <alignment horizontal="center" vertical="center"/>
    </xf>
    <xf numFmtId="0" fontId="34" fillId="3" borderId="13" xfId="0" applyFont="1" applyFill="1" applyBorder="1"/>
    <xf numFmtId="4" fontId="31" fillId="3" borderId="13" xfId="0" applyNumberFormat="1" applyFont="1" applyFill="1" applyBorder="1" applyAlignment="1">
      <alignment horizontal="center" vertical="center"/>
    </xf>
    <xf numFmtId="164" fontId="34" fillId="3" borderId="0" xfId="0" applyNumberFormat="1" applyFont="1" applyFill="1" applyBorder="1"/>
    <xf numFmtId="164" fontId="34" fillId="3" borderId="13" xfId="0" applyNumberFormat="1" applyFont="1" applyFill="1" applyBorder="1"/>
    <xf numFmtId="0" fontId="26" fillId="4" borderId="1" xfId="0" applyFont="1" applyFill="1" applyBorder="1"/>
    <xf numFmtId="165" fontId="37" fillId="4" borderId="4" xfId="0" applyNumberFormat="1" applyFont="1" applyFill="1" applyBorder="1" applyAlignment="1">
      <alignment horizontal="center" vertical="center"/>
    </xf>
    <xf numFmtId="165" fontId="37" fillId="4" borderId="5" xfId="0" applyNumberFormat="1" applyFont="1" applyFill="1" applyBorder="1" applyAlignment="1">
      <alignment horizontal="center" vertical="center"/>
    </xf>
    <xf numFmtId="165" fontId="37" fillId="4" borderId="19" xfId="0" applyNumberFormat="1" applyFont="1" applyFill="1" applyBorder="1" applyAlignment="1">
      <alignment horizontal="center" vertical="center"/>
    </xf>
    <xf numFmtId="4" fontId="37" fillId="4" borderId="4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" fontId="27" fillId="3" borderId="12" xfId="0" applyNumberFormat="1" applyFont="1" applyFill="1" applyBorder="1" applyAlignment="1">
      <alignment horizontal="center" vertical="center"/>
    </xf>
    <xf numFmtId="4" fontId="32" fillId="0" borderId="12" xfId="0" applyNumberFormat="1" applyFont="1" applyFill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32" fillId="0" borderId="6" xfId="0" applyNumberFormat="1" applyFont="1" applyFill="1" applyBorder="1" applyAlignment="1">
      <alignment horizontal="center" vertical="center"/>
    </xf>
    <xf numFmtId="4" fontId="32" fillId="0" borderId="6" xfId="0" applyNumberFormat="1" applyFont="1" applyBorder="1" applyAlignment="1">
      <alignment horizontal="center" vertical="center"/>
    </xf>
    <xf numFmtId="4" fontId="27" fillId="3" borderId="19" xfId="0" applyNumberFormat="1" applyFont="1" applyFill="1" applyBorder="1" applyAlignment="1">
      <alignment horizontal="center" vertical="center"/>
    </xf>
    <xf numFmtId="4" fontId="32" fillId="0" borderId="4" xfId="0" applyNumberFormat="1" applyFont="1" applyBorder="1" applyAlignment="1">
      <alignment horizontal="center" vertical="center"/>
    </xf>
    <xf numFmtId="4" fontId="27" fillId="0" borderId="4" xfId="0" applyNumberFormat="1" applyFont="1" applyFill="1" applyBorder="1" applyAlignment="1">
      <alignment horizontal="center" vertical="center"/>
    </xf>
    <xf numFmtId="4" fontId="27" fillId="0" borderId="20" xfId="0" applyNumberFormat="1" applyFont="1" applyFill="1" applyBorder="1" applyAlignment="1">
      <alignment horizontal="center" vertical="center"/>
    </xf>
    <xf numFmtId="4" fontId="27" fillId="3" borderId="17" xfId="0" applyNumberFormat="1" applyFont="1" applyFill="1" applyBorder="1" applyAlignment="1">
      <alignment horizontal="left" vertical="center"/>
    </xf>
    <xf numFmtId="4" fontId="32" fillId="0" borderId="18" xfId="0" applyNumberFormat="1" applyFont="1" applyBorder="1" applyAlignment="1">
      <alignment horizontal="center" vertical="center"/>
    </xf>
    <xf numFmtId="4" fontId="27" fillId="3" borderId="8" xfId="0" applyNumberFormat="1" applyFont="1" applyFill="1" applyBorder="1" applyAlignment="1">
      <alignment vertical="center"/>
    </xf>
    <xf numFmtId="4" fontId="32" fillId="0" borderId="7" xfId="0" applyNumberFormat="1" applyFont="1" applyBorder="1" applyAlignment="1">
      <alignment horizontal="center" vertical="center"/>
    </xf>
    <xf numFmtId="4" fontId="27" fillId="0" borderId="20" xfId="0" applyNumberFormat="1" applyFont="1" applyFill="1" applyBorder="1" applyAlignment="1">
      <alignment horizontal="left" vertical="center"/>
    </xf>
    <xf numFmtId="4" fontId="32" fillId="0" borderId="19" xfId="0" applyNumberFormat="1" applyFont="1" applyFill="1" applyBorder="1" applyAlignment="1">
      <alignment horizontal="center" vertical="center"/>
    </xf>
    <xf numFmtId="4" fontId="32" fillId="0" borderId="4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/>
    </xf>
    <xf numFmtId="4" fontId="31" fillId="0" borderId="1" xfId="0" applyNumberFormat="1" applyFont="1" applyFill="1" applyBorder="1" applyAlignment="1">
      <alignment horizontal="center" vertical="center"/>
    </xf>
    <xf numFmtId="4" fontId="32" fillId="3" borderId="20" xfId="0" applyNumberFormat="1" applyFont="1" applyFill="1" applyBorder="1" applyAlignment="1">
      <alignment horizontal="center" vertical="center"/>
    </xf>
    <xf numFmtId="4" fontId="27" fillId="0" borderId="9" xfId="0" applyNumberFormat="1" applyFont="1" applyFill="1" applyBorder="1" applyAlignment="1">
      <alignment horizontal="center" vertical="center"/>
    </xf>
    <xf numFmtId="4" fontId="32" fillId="0" borderId="9" xfId="0" applyNumberFormat="1" applyFont="1" applyBorder="1" applyAlignment="1">
      <alignment horizontal="center" vertical="center"/>
    </xf>
    <xf numFmtId="4" fontId="27" fillId="3" borderId="9" xfId="0" applyNumberFormat="1" applyFont="1" applyFill="1" applyBorder="1" applyAlignment="1">
      <alignment horizontal="center" vertical="center"/>
    </xf>
    <xf numFmtId="4" fontId="21" fillId="0" borderId="3" xfId="0" applyNumberFormat="1" applyFont="1" applyFill="1" applyBorder="1" applyAlignment="1"/>
    <xf numFmtId="0" fontId="19" fillId="0" borderId="0" xfId="0" applyFont="1" applyBorder="1" applyAlignment="1" applyProtection="1">
      <alignment horizontal="center" vertical="center" wrapText="1"/>
    </xf>
    <xf numFmtId="0" fontId="25" fillId="2" borderId="3" xfId="0" applyFont="1" applyFill="1" applyBorder="1" applyAlignment="1">
      <alignment horizontal="center"/>
    </xf>
    <xf numFmtId="0" fontId="25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/>
    <xf numFmtId="0" fontId="33" fillId="0" borderId="12" xfId="0" applyFont="1" applyFill="1" applyBorder="1" applyAlignment="1">
      <alignment vertical="center" wrapText="1"/>
    </xf>
    <xf numFmtId="0" fontId="33" fillId="0" borderId="13" xfId="0" applyFont="1" applyFill="1" applyBorder="1" applyAlignment="1">
      <alignment vertical="center" wrapText="1"/>
    </xf>
    <xf numFmtId="4" fontId="32" fillId="4" borderId="4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/>
    <xf numFmtId="4" fontId="30" fillId="0" borderId="24" xfId="0" applyNumberFormat="1" applyFont="1" applyFill="1" applyBorder="1"/>
    <xf numFmtId="0" fontId="20" fillId="0" borderId="24" xfId="0" applyFont="1" applyFill="1" applyBorder="1" applyAlignment="1">
      <alignment horizontal="center" vertical="center"/>
    </xf>
    <xf numFmtId="4" fontId="30" fillId="0" borderId="1" xfId="0" applyNumberFormat="1" applyFont="1" applyFill="1" applyBorder="1"/>
    <xf numFmtId="0" fontId="31" fillId="3" borderId="26" xfId="0" applyFont="1" applyFill="1" applyBorder="1" applyAlignment="1">
      <alignment horizontal="left" vertical="center" wrapText="1"/>
    </xf>
    <xf numFmtId="4" fontId="27" fillId="0" borderId="6" xfId="0" applyNumberFormat="1" applyFont="1" applyFill="1" applyBorder="1" applyAlignment="1">
      <alignment horizontal="center" vertical="center"/>
    </xf>
    <xf numFmtId="4" fontId="32" fillId="3" borderId="6" xfId="0" applyNumberFormat="1" applyFont="1" applyFill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34" fillId="3" borderId="1" xfId="0" applyFont="1" applyFill="1" applyBorder="1"/>
    <xf numFmtId="164" fontId="34" fillId="3" borderId="1" xfId="0" applyNumberFormat="1" applyFont="1" applyFill="1" applyBorder="1"/>
    <xf numFmtId="0" fontId="34" fillId="4" borderId="13" xfId="0" applyFont="1" applyFill="1" applyBorder="1" applyAlignment="1">
      <alignment horizontal="left" vertical="center" wrapText="1"/>
    </xf>
    <xf numFmtId="0" fontId="34" fillId="3" borderId="14" xfId="0" applyFont="1" applyFill="1" applyBorder="1" applyAlignment="1">
      <alignment vertical="center" wrapText="1"/>
    </xf>
    <xf numFmtId="0" fontId="34" fillId="0" borderId="13" xfId="0" applyFont="1" applyFill="1" applyBorder="1" applyAlignment="1">
      <alignment horizontal="left" vertical="center" wrapText="1"/>
    </xf>
    <xf numFmtId="0" fontId="34" fillId="0" borderId="1" xfId="0" applyFont="1" applyFill="1" applyBorder="1"/>
    <xf numFmtId="164" fontId="34" fillId="0" borderId="1" xfId="0" applyNumberFormat="1" applyFont="1" applyFill="1" applyBorder="1"/>
    <xf numFmtId="0" fontId="34" fillId="4" borderId="13" xfId="0" applyFont="1" applyFill="1" applyBorder="1"/>
    <xf numFmtId="164" fontId="34" fillId="4" borderId="13" xfId="0" applyNumberFormat="1" applyFont="1" applyFill="1" applyBorder="1"/>
    <xf numFmtId="4" fontId="32" fillId="0" borderId="11" xfId="0" applyNumberFormat="1" applyFont="1" applyBorder="1" applyAlignment="1">
      <alignment horizontal="center" vertical="center"/>
    </xf>
    <xf numFmtId="4" fontId="31" fillId="4" borderId="11" xfId="0" applyNumberFormat="1" applyFont="1" applyFill="1" applyBorder="1" applyAlignment="1">
      <alignment horizontal="center" vertical="center"/>
    </xf>
    <xf numFmtId="4" fontId="27" fillId="3" borderId="20" xfId="0" applyNumberFormat="1" applyFont="1" applyFill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31" fillId="3" borderId="12" xfId="0" applyFont="1" applyFill="1" applyBorder="1" applyAlignment="1">
      <alignment horizontal="left" vertical="center" wrapText="1"/>
    </xf>
    <xf numFmtId="0" fontId="31" fillId="3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indent="10"/>
    </xf>
    <xf numFmtId="0" fontId="3" fillId="0" borderId="0" xfId="0" applyFont="1" applyBorder="1" applyAlignment="1">
      <alignment vertical="center"/>
    </xf>
    <xf numFmtId="0" fontId="12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wrapText="1"/>
    </xf>
    <xf numFmtId="0" fontId="34" fillId="0" borderId="13" xfId="0" applyFont="1" applyBorder="1" applyAlignment="1">
      <alignment horizontal="left" vertical="center" wrapText="1"/>
    </xf>
    <xf numFmtId="0" fontId="39" fillId="4" borderId="12" xfId="0" applyFont="1" applyFill="1" applyBorder="1" applyAlignment="1">
      <alignment horizontal="center" vertical="center" wrapText="1"/>
    </xf>
    <xf numFmtId="0" fontId="39" fillId="4" borderId="13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left" vertical="center" wrapText="1"/>
    </xf>
    <xf numFmtId="0" fontId="31" fillId="0" borderId="13" xfId="0" applyFont="1" applyFill="1" applyBorder="1" applyAlignment="1">
      <alignment horizontal="left" vertical="center" wrapText="1"/>
    </xf>
    <xf numFmtId="0" fontId="37" fillId="4" borderId="12" xfId="0" applyFont="1" applyFill="1" applyBorder="1" applyAlignment="1">
      <alignment horizontal="left" vertical="center" wrapText="1"/>
    </xf>
    <xf numFmtId="0" fontId="37" fillId="4" borderId="13" xfId="0" applyFont="1" applyFill="1" applyBorder="1" applyAlignment="1">
      <alignment horizontal="left" vertical="center" wrapText="1"/>
    </xf>
    <xf numFmtId="0" fontId="37" fillId="4" borderId="14" xfId="0" applyFont="1" applyFill="1" applyBorder="1" applyAlignment="1">
      <alignment horizontal="left" vertical="center" wrapText="1"/>
    </xf>
    <xf numFmtId="0" fontId="31" fillId="3" borderId="12" xfId="0" applyFont="1" applyFill="1" applyBorder="1" applyAlignment="1">
      <alignment vertical="center" wrapText="1"/>
    </xf>
    <xf numFmtId="0" fontId="31" fillId="3" borderId="13" xfId="0" applyFont="1" applyFill="1" applyBorder="1" applyAlignment="1">
      <alignment vertical="center" wrapText="1"/>
    </xf>
    <xf numFmtId="0" fontId="19" fillId="0" borderId="0" xfId="0" applyFont="1" applyBorder="1" applyAlignment="1" applyProtection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165" fontId="20" fillId="4" borderId="11" xfId="0" applyNumberFormat="1" applyFont="1" applyFill="1" applyBorder="1" applyAlignment="1">
      <alignment horizontal="center" vertical="center" wrapText="1"/>
    </xf>
    <xf numFmtId="165" fontId="20" fillId="4" borderId="2" xfId="0" applyNumberFormat="1" applyFont="1" applyFill="1" applyBorder="1" applyAlignment="1">
      <alignment horizontal="center" vertical="center" wrapText="1"/>
    </xf>
    <xf numFmtId="165" fontId="20" fillId="0" borderId="11" xfId="0" applyNumberFormat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165" fontId="20" fillId="0" borderId="16" xfId="0" applyNumberFormat="1" applyFont="1" applyFill="1" applyBorder="1" applyAlignment="1">
      <alignment horizontal="center" vertical="center" wrapText="1"/>
    </xf>
    <xf numFmtId="165" fontId="20" fillId="0" borderId="20" xfId="0" applyNumberFormat="1" applyFont="1" applyFill="1" applyBorder="1" applyAlignment="1">
      <alignment horizontal="center" vertical="center" wrapText="1"/>
    </xf>
    <xf numFmtId="165" fontId="20" fillId="0" borderId="27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0" fontId="31" fillId="3" borderId="14" xfId="0" applyFont="1" applyFill="1" applyBorder="1" applyAlignment="1">
      <alignment horizontal="left" vertical="center" wrapText="1"/>
    </xf>
    <xf numFmtId="0" fontId="37" fillId="4" borderId="12" xfId="0" applyFont="1" applyFill="1" applyBorder="1" applyAlignment="1" applyProtection="1">
      <alignment horizontal="center" vertical="center" wrapText="1"/>
    </xf>
    <xf numFmtId="0" fontId="38" fillId="4" borderId="13" xfId="0" applyFont="1" applyFill="1" applyBorder="1" applyAlignment="1"/>
    <xf numFmtId="0" fontId="38" fillId="4" borderId="14" xfId="0" applyFont="1" applyFill="1" applyBorder="1" applyAlignment="1"/>
    <xf numFmtId="0" fontId="27" fillId="0" borderId="20" xfId="0" applyFont="1" applyBorder="1" applyAlignment="1">
      <alignment horizontal="center" vertical="center"/>
    </xf>
    <xf numFmtId="0" fontId="27" fillId="0" borderId="0" xfId="0" applyFont="1" applyBorder="1"/>
    <xf numFmtId="0" fontId="27" fillId="0" borderId="22" xfId="0" applyFont="1" applyBorder="1"/>
    <xf numFmtId="0" fontId="31" fillId="0" borderId="14" xfId="0" applyFont="1" applyFill="1" applyBorder="1" applyAlignment="1">
      <alignment horizontal="left" vertical="center" wrapText="1"/>
    </xf>
    <xf numFmtId="0" fontId="31" fillId="0" borderId="23" xfId="0" applyFont="1" applyFill="1" applyBorder="1" applyAlignment="1">
      <alignment horizontal="left" vertical="center" wrapText="1"/>
    </xf>
    <xf numFmtId="0" fontId="32" fillId="0" borderId="24" xfId="0" applyFont="1" applyFill="1" applyBorder="1" applyAlignment="1">
      <alignment horizontal="left" vertical="center" wrapText="1"/>
    </xf>
    <xf numFmtId="0" fontId="33" fillId="0" borderId="13" xfId="0" applyFont="1" applyFill="1" applyBorder="1" applyAlignment="1">
      <alignment horizontal="right" vertical="center" wrapText="1"/>
    </xf>
    <xf numFmtId="0" fontId="31" fillId="0" borderId="12" xfId="0" applyFont="1" applyFill="1" applyBorder="1" applyAlignment="1">
      <alignment vertical="center" wrapText="1"/>
    </xf>
    <xf numFmtId="0" fontId="31" fillId="0" borderId="13" xfId="0" applyFont="1" applyFill="1" applyBorder="1" applyAlignment="1">
      <alignment vertical="center" wrapText="1"/>
    </xf>
    <xf numFmtId="0" fontId="31" fillId="0" borderId="14" xfId="0" applyFont="1" applyFill="1" applyBorder="1" applyAlignment="1">
      <alignment vertical="center" wrapText="1"/>
    </xf>
    <xf numFmtId="0" fontId="37" fillId="4" borderId="13" xfId="0" applyFont="1" applyFill="1" applyBorder="1" applyAlignment="1" applyProtection="1">
      <alignment horizontal="center" vertical="center" wrapText="1"/>
    </xf>
    <xf numFmtId="0" fontId="37" fillId="4" borderId="14" xfId="0" applyFont="1" applyFill="1" applyBorder="1" applyAlignment="1" applyProtection="1">
      <alignment horizontal="center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34" fillId="3" borderId="13" xfId="0" applyFont="1" applyFill="1" applyBorder="1" applyAlignment="1">
      <alignment horizontal="left" vertical="center" wrapText="1"/>
    </xf>
    <xf numFmtId="0" fontId="34" fillId="3" borderId="14" xfId="0" applyFont="1" applyFill="1" applyBorder="1" applyAlignment="1">
      <alignment horizontal="left" vertical="center" wrapText="1"/>
    </xf>
    <xf numFmtId="0" fontId="36" fillId="3" borderId="13" xfId="0" applyFont="1" applyFill="1" applyBorder="1" applyAlignment="1">
      <alignment horizontal="left" vertical="center" wrapText="1"/>
    </xf>
    <xf numFmtId="0" fontId="36" fillId="3" borderId="14" xfId="0" applyFont="1" applyFill="1" applyBorder="1" applyAlignment="1">
      <alignment horizontal="left" vertical="center" wrapText="1"/>
    </xf>
    <xf numFmtId="0" fontId="31" fillId="0" borderId="12" xfId="0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1" fillId="3" borderId="16" xfId="0" applyFont="1" applyFill="1" applyBorder="1" applyAlignment="1">
      <alignment vertical="center" wrapText="1"/>
    </xf>
    <xf numFmtId="0" fontId="34" fillId="3" borderId="3" xfId="0" applyFont="1" applyFill="1" applyBorder="1" applyAlignment="1">
      <alignment vertical="center" wrapText="1"/>
    </xf>
    <xf numFmtId="0" fontId="34" fillId="3" borderId="26" xfId="0" applyFont="1" applyFill="1" applyBorder="1" applyAlignment="1">
      <alignment vertical="center" wrapText="1"/>
    </xf>
    <xf numFmtId="0" fontId="34" fillId="3" borderId="13" xfId="0" applyFont="1" applyFill="1" applyBorder="1" applyAlignment="1">
      <alignment vertical="center" wrapText="1"/>
    </xf>
    <xf numFmtId="0" fontId="34" fillId="3" borderId="14" xfId="0" applyFont="1" applyFill="1" applyBorder="1" applyAlignment="1">
      <alignment vertical="center" wrapText="1"/>
    </xf>
    <xf numFmtId="4" fontId="22" fillId="0" borderId="0" xfId="0" applyNumberFormat="1" applyFont="1" applyFill="1" applyAlignment="1"/>
    <xf numFmtId="4" fontId="21" fillId="0" borderId="3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7"/>
  <sheetViews>
    <sheetView tabSelected="1" view="pageBreakPreview" topLeftCell="C1" zoomScale="63" zoomScaleNormal="50" zoomScaleSheetLayoutView="63" workbookViewId="0">
      <selection activeCell="AM51" sqref="AM51"/>
    </sheetView>
  </sheetViews>
  <sheetFormatPr defaultColWidth="9.71093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25" customWidth="1"/>
    <col min="30" max="30" width="44" hidden="1" customWidth="1"/>
    <col min="31" max="31" width="0.7109375" hidden="1" customWidth="1"/>
    <col min="32" max="32" width="16.7109375" style="16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39" width="30.28515625" style="46" customWidth="1"/>
    <col min="40" max="40" width="29.5703125" style="27" customWidth="1"/>
    <col min="41" max="41" width="31" style="27" customWidth="1"/>
    <col min="42" max="42" width="25.7109375" style="1" customWidth="1"/>
    <col min="43" max="43" width="9.7109375" style="1"/>
    <col min="44" max="44" width="16.28515625" style="1" bestFit="1" customWidth="1"/>
    <col min="45" max="45" width="19.42578125" style="1" bestFit="1" customWidth="1"/>
    <col min="46" max="46" width="9.7109375" style="1"/>
  </cols>
  <sheetData>
    <row r="1" spans="2:46" s="2" customFormat="1" ht="171" customHeight="1" x14ac:dyDescent="0.2">
      <c r="C1" s="182" t="s">
        <v>58</v>
      </c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24"/>
      <c r="AR1" s="24"/>
      <c r="AS1" s="24"/>
      <c r="AT1" s="24"/>
    </row>
    <row r="2" spans="2:46" s="2" customFormat="1" ht="16.5" customHeight="1" thickBot="1" x14ac:dyDescent="0.25"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24"/>
      <c r="AR2" s="24"/>
      <c r="AS2" s="24"/>
      <c r="AT2" s="24"/>
    </row>
    <row r="3" spans="2:46" s="18" customFormat="1" ht="50.45" customHeight="1" thickBot="1" x14ac:dyDescent="0.35">
      <c r="B3" s="19"/>
      <c r="C3" s="183" t="s">
        <v>1</v>
      </c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5"/>
      <c r="AE3" s="129"/>
      <c r="AF3" s="130"/>
      <c r="AG3" s="131"/>
      <c r="AH3" s="131"/>
      <c r="AI3" s="131"/>
      <c r="AJ3" s="131"/>
      <c r="AK3" s="131"/>
      <c r="AL3" s="131"/>
      <c r="AM3" s="189" t="s">
        <v>39</v>
      </c>
      <c r="AN3" s="191" t="s">
        <v>40</v>
      </c>
      <c r="AO3" s="193" t="s">
        <v>8</v>
      </c>
      <c r="AP3" s="195" t="s">
        <v>59</v>
      </c>
      <c r="AQ3" s="25"/>
      <c r="AR3" s="25"/>
      <c r="AS3" s="25"/>
      <c r="AT3" s="25"/>
    </row>
    <row r="4" spans="2:46" s="18" customFormat="1" ht="57.75" customHeight="1" thickBot="1" x14ac:dyDescent="0.35">
      <c r="B4" s="19"/>
      <c r="C4" s="186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8"/>
      <c r="AE4" s="50"/>
      <c r="AF4" s="51" t="s">
        <v>2</v>
      </c>
      <c r="AG4" s="52"/>
      <c r="AH4" s="52"/>
      <c r="AI4" s="52"/>
      <c r="AJ4" s="52"/>
      <c r="AK4" s="52"/>
      <c r="AL4" s="52"/>
      <c r="AM4" s="190"/>
      <c r="AN4" s="192"/>
      <c r="AO4" s="194"/>
      <c r="AP4" s="196"/>
      <c r="AQ4" s="25"/>
      <c r="AR4" s="25"/>
      <c r="AS4" s="42"/>
      <c r="AT4" s="25"/>
    </row>
    <row r="5" spans="2:46" s="18" customFormat="1" ht="59.25" customHeight="1" thickBot="1" x14ac:dyDescent="0.35">
      <c r="B5" s="19"/>
      <c r="C5" s="198" t="s">
        <v>43</v>
      </c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200"/>
      <c r="AE5" s="53"/>
      <c r="AF5" s="54" t="e">
        <f>AF7+AF9+AF17+#REF!+AF18+#REF!+#REF!+#REF!+AF20+#REF!+#REF!+#REF!+AF22+AF23+#REF!+#REF!</f>
        <v>#REF!</v>
      </c>
      <c r="AG5" s="54" t="e">
        <f>AG7+AG9+AG17+#REF!+AG18+#REF!+#REF!+#REF!+AG20+#REF!+#REF!+#REF!+AG22+AG23+#REF!+#REF!</f>
        <v>#REF!</v>
      </c>
      <c r="AH5" s="54" t="e">
        <f>AH7+AH9+AH17+#REF!+AH18+#REF!+#REF!+#REF!+AH20+#REF!+#REF!+#REF!+AH22+AH23+#REF!+#REF!</f>
        <v>#REF!</v>
      </c>
      <c r="AI5" s="54" t="e">
        <f>AI7+AI9+AI17+#REF!+AI18+#REF!+#REF!+#REF!+AI20+#REF!+#REF!+#REF!+AI22+AI23+#REF!+#REF!</f>
        <v>#REF!</v>
      </c>
      <c r="AJ5" s="54" t="e">
        <f>AJ7+AJ9+AJ17+#REF!+AJ18+#REF!+#REF!+#REF!+AJ20+#REF!+#REF!+#REF!+AJ22+AJ23+#REF!+#REF!</f>
        <v>#REF!</v>
      </c>
      <c r="AK5" s="54" t="e">
        <f>AK7+AK9+AK17+#REF!+AK18+#REF!+#REF!+#REF!+AK20+#REF!+#REF!+#REF!+AK22+AK23+#REF!+#REF!</f>
        <v>#REF!</v>
      </c>
      <c r="AL5" s="55" t="e">
        <f>AL7+AL9+AL17+#REF!+AL18+#REF!+#REF!+#REF!+AL20+#REF!+#REF!+#REF!+AL22+AL23+#REF!+#REF!</f>
        <v>#REF!</v>
      </c>
      <c r="AM5" s="55">
        <f>AM7+AM8+AM9+AM13+AM14+AM15+AM16+AM17+AM18+AM19+AM20+AM21+AM22+AM23</f>
        <v>863914059</v>
      </c>
      <c r="AN5" s="55">
        <f t="shared" ref="AN5:AP5" si="0">AN7+AN9+AN13+AN15+AN16+AN17+AN18+AN19+AN20+AN21+AN22+AN23+AN8+AN14</f>
        <v>715671671.56999993</v>
      </c>
      <c r="AO5" s="55">
        <f t="shared" si="0"/>
        <v>634768364.37</v>
      </c>
      <c r="AP5" s="54">
        <f t="shared" si="0"/>
        <v>80903307.199999988</v>
      </c>
      <c r="AQ5" s="25"/>
      <c r="AR5" s="42"/>
      <c r="AS5" s="42"/>
      <c r="AT5" s="25"/>
    </row>
    <row r="6" spans="2:46" s="20" customFormat="1" ht="25.5" customHeight="1" thickBot="1" x14ac:dyDescent="0.35">
      <c r="B6" s="21"/>
      <c r="C6" s="201" t="s">
        <v>0</v>
      </c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3"/>
      <c r="AE6" s="56"/>
      <c r="AF6" s="57" t="s">
        <v>3</v>
      </c>
      <c r="AG6" s="58"/>
      <c r="AH6" s="58"/>
      <c r="AI6" s="58"/>
      <c r="AJ6" s="59"/>
      <c r="AK6" s="59"/>
      <c r="AL6" s="58"/>
      <c r="AM6" s="60"/>
      <c r="AN6" s="61"/>
      <c r="AO6" s="61"/>
      <c r="AP6" s="62"/>
      <c r="AQ6" s="22"/>
      <c r="AR6" s="22"/>
      <c r="AS6" s="22"/>
      <c r="AT6" s="22"/>
    </row>
    <row r="7" spans="2:46" s="20" customFormat="1" ht="65.25" customHeight="1" thickBot="1" x14ac:dyDescent="0.3">
      <c r="B7" s="21"/>
      <c r="C7" s="175" t="s">
        <v>30</v>
      </c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204"/>
      <c r="AE7" s="63"/>
      <c r="AF7" s="64">
        <f>12686+3105</f>
        <v>15791</v>
      </c>
      <c r="AG7" s="65"/>
      <c r="AH7" s="65"/>
      <c r="AI7" s="65"/>
      <c r="AJ7" s="66">
        <v>3188</v>
      </c>
      <c r="AK7" s="67">
        <v>12751</v>
      </c>
      <c r="AL7" s="68"/>
      <c r="AM7" s="69">
        <v>4945000</v>
      </c>
      <c r="AN7" s="103">
        <v>4824526</v>
      </c>
      <c r="AO7" s="104">
        <v>4824526</v>
      </c>
      <c r="AP7" s="106">
        <f>AN7-AO7</f>
        <v>0</v>
      </c>
      <c r="AQ7" s="22"/>
      <c r="AR7" s="22"/>
      <c r="AS7" s="22" t="s">
        <v>28</v>
      </c>
      <c r="AT7" s="22"/>
    </row>
    <row r="8" spans="2:46" s="20" customFormat="1" ht="51.75" customHeight="1" thickBot="1" x14ac:dyDescent="0.3">
      <c r="B8" s="21"/>
      <c r="C8" s="175" t="s">
        <v>34</v>
      </c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35"/>
      <c r="AE8" s="121"/>
      <c r="AF8" s="122"/>
      <c r="AG8" s="136"/>
      <c r="AH8" s="136"/>
      <c r="AI8" s="136"/>
      <c r="AJ8" s="137"/>
      <c r="AK8" s="138"/>
      <c r="AL8" s="139"/>
      <c r="AM8" s="73">
        <v>34502000</v>
      </c>
      <c r="AN8" s="103">
        <v>29556153</v>
      </c>
      <c r="AO8" s="104">
        <v>29556153</v>
      </c>
      <c r="AP8" s="106">
        <f>AN8-AO8</f>
        <v>0</v>
      </c>
      <c r="AQ8" s="22"/>
      <c r="AR8" s="22"/>
      <c r="AS8" s="22"/>
      <c r="AT8" s="22"/>
    </row>
    <row r="9" spans="2:46" s="39" customFormat="1" ht="139.5" customHeight="1" thickBot="1" x14ac:dyDescent="0.3">
      <c r="B9" s="41"/>
      <c r="C9" s="205" t="s">
        <v>11</v>
      </c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70"/>
      <c r="AF9" s="71" t="e">
        <f>#REF!+#REF!+#REF!+#REF!+#REF!</f>
        <v>#REF!</v>
      </c>
      <c r="AG9" s="71" t="e">
        <f>#REF!+#REF!+#REF!+#REF!</f>
        <v>#REF!</v>
      </c>
      <c r="AH9" s="71" t="e">
        <f>#REF!+#REF!+#REF!+#REF!</f>
        <v>#REF!</v>
      </c>
      <c r="AI9" s="71" t="e">
        <f>#REF!+#REF!+#REF!+#REF!</f>
        <v>#REF!</v>
      </c>
      <c r="AJ9" s="71" t="e">
        <f>#REF!+#REF!+#REF!+#REF!</f>
        <v>#REF!</v>
      </c>
      <c r="AK9" s="71" t="e">
        <f>#REF!+#REF!+#REF!+#REF!</f>
        <v>#REF!</v>
      </c>
      <c r="AL9" s="72" t="e">
        <f>#REF!+#REF!+#REF!+#REF!</f>
        <v>#REF!</v>
      </c>
      <c r="AM9" s="73">
        <v>791489200</v>
      </c>
      <c r="AN9" s="105">
        <v>654450846.88</v>
      </c>
      <c r="AO9" s="105">
        <v>579542127.11000001</v>
      </c>
      <c r="AP9" s="107">
        <f>AN9-AO9</f>
        <v>74908719.769999981</v>
      </c>
      <c r="AQ9" s="40"/>
      <c r="AR9" s="40"/>
      <c r="AS9" s="40"/>
      <c r="AT9" s="40"/>
    </row>
    <row r="10" spans="2:46" s="39" customFormat="1" ht="34.5" customHeight="1" thickBot="1" x14ac:dyDescent="0.3">
      <c r="B10" s="41"/>
      <c r="C10" s="220" t="s">
        <v>0</v>
      </c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120"/>
      <c r="AE10" s="121"/>
      <c r="AF10" s="122"/>
      <c r="AG10" s="122"/>
      <c r="AH10" s="122"/>
      <c r="AI10" s="122"/>
      <c r="AJ10" s="71"/>
      <c r="AK10" s="71"/>
      <c r="AL10" s="122"/>
      <c r="AM10" s="73"/>
      <c r="AN10" s="105"/>
      <c r="AO10" s="107"/>
      <c r="AP10" s="107"/>
      <c r="AQ10" s="40"/>
      <c r="AR10" s="40"/>
      <c r="AS10" s="40"/>
      <c r="AT10" s="40"/>
    </row>
    <row r="11" spans="2:46" s="39" customFormat="1" ht="57" customHeight="1" thickBot="1" x14ac:dyDescent="0.3">
      <c r="B11" s="41"/>
      <c r="C11" s="222" t="s">
        <v>27</v>
      </c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120"/>
      <c r="AE11" s="121"/>
      <c r="AF11" s="122"/>
      <c r="AG11" s="122"/>
      <c r="AH11" s="122"/>
      <c r="AI11" s="122"/>
      <c r="AJ11" s="71"/>
      <c r="AK11" s="71"/>
      <c r="AL11" s="122"/>
      <c r="AM11" s="134">
        <v>34582000</v>
      </c>
      <c r="AN11" s="105">
        <v>25048000</v>
      </c>
      <c r="AO11" s="107">
        <v>25048000</v>
      </c>
      <c r="AP11" s="107">
        <f>AN11-AO11</f>
        <v>0</v>
      </c>
      <c r="AQ11" s="40"/>
      <c r="AR11" s="40"/>
      <c r="AS11" s="40"/>
      <c r="AT11" s="40"/>
    </row>
    <row r="12" spans="2:46" s="39" customFormat="1" ht="55.5" customHeight="1" thickBot="1" x14ac:dyDescent="0.3">
      <c r="B12" s="41"/>
      <c r="C12" s="132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207" t="s">
        <v>31</v>
      </c>
      <c r="AA12" s="207"/>
      <c r="AB12" s="207"/>
      <c r="AC12" s="207"/>
      <c r="AD12" s="120"/>
      <c r="AE12" s="121"/>
      <c r="AF12" s="122"/>
      <c r="AG12" s="122"/>
      <c r="AH12" s="122"/>
      <c r="AI12" s="122"/>
      <c r="AJ12" s="71"/>
      <c r="AK12" s="71"/>
      <c r="AL12" s="122"/>
      <c r="AM12" s="134">
        <v>1675200</v>
      </c>
      <c r="AN12" s="105">
        <f>1047000+349000</f>
        <v>1396000</v>
      </c>
      <c r="AO12" s="107">
        <f>AN12</f>
        <v>1396000</v>
      </c>
      <c r="AP12" s="107">
        <f>AN12-AO12</f>
        <v>0</v>
      </c>
      <c r="AQ12" s="40"/>
      <c r="AR12" s="40"/>
      <c r="AS12" s="40"/>
      <c r="AT12" s="40"/>
    </row>
    <row r="13" spans="2:46" s="39" customFormat="1" ht="42" customHeight="1" thickBot="1" x14ac:dyDescent="0.3">
      <c r="B13" s="41"/>
      <c r="C13" s="175" t="s">
        <v>35</v>
      </c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20"/>
      <c r="AE13" s="121"/>
      <c r="AF13" s="122"/>
      <c r="AG13" s="122"/>
      <c r="AH13" s="122"/>
      <c r="AI13" s="122"/>
      <c r="AJ13" s="71"/>
      <c r="AK13" s="71"/>
      <c r="AL13" s="122"/>
      <c r="AM13" s="73">
        <v>700000</v>
      </c>
      <c r="AN13" s="105">
        <f>100000+50000</f>
        <v>150000</v>
      </c>
      <c r="AO13" s="107">
        <v>150000</v>
      </c>
      <c r="AP13" s="107">
        <f>AN13-AO13</f>
        <v>0</v>
      </c>
      <c r="AQ13" s="40"/>
      <c r="AR13" s="40"/>
      <c r="AS13" s="40"/>
      <c r="AT13" s="40"/>
    </row>
    <row r="14" spans="2:46" s="39" customFormat="1" ht="76.5" customHeight="1" thickBot="1" x14ac:dyDescent="0.3">
      <c r="B14" s="41"/>
      <c r="C14" s="175" t="s">
        <v>36</v>
      </c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20"/>
      <c r="AE14" s="121"/>
      <c r="AF14" s="122"/>
      <c r="AG14" s="122"/>
      <c r="AH14" s="122"/>
      <c r="AI14" s="122"/>
      <c r="AJ14" s="71"/>
      <c r="AK14" s="71"/>
      <c r="AL14" s="122"/>
      <c r="AM14" s="73">
        <v>3175000</v>
      </c>
      <c r="AN14" s="118">
        <v>2880000</v>
      </c>
      <c r="AO14" s="119">
        <v>2570434.63</v>
      </c>
      <c r="AP14" s="107">
        <f>AN14-AO14</f>
        <v>309565.37000000011</v>
      </c>
      <c r="AQ14" s="40"/>
      <c r="AR14" s="40"/>
      <c r="AS14" s="40"/>
      <c r="AT14" s="40"/>
    </row>
    <row r="15" spans="2:46" s="20" customFormat="1" ht="60" customHeight="1" thickBot="1" x14ac:dyDescent="0.3">
      <c r="B15" s="21"/>
      <c r="C15" s="175" t="s">
        <v>12</v>
      </c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204"/>
      <c r="AE15" s="63"/>
      <c r="AF15" s="64">
        <f>2907+569</f>
        <v>3476</v>
      </c>
      <c r="AG15" s="65"/>
      <c r="AH15" s="65"/>
      <c r="AI15" s="65"/>
      <c r="AJ15" s="75"/>
      <c r="AK15" s="75"/>
      <c r="AL15" s="65"/>
      <c r="AM15" s="69">
        <v>4294250</v>
      </c>
      <c r="AN15" s="105">
        <v>2809297.77</v>
      </c>
      <c r="AO15" s="142">
        <v>2809297.77</v>
      </c>
      <c r="AP15" s="107">
        <f>AN15-AO15</f>
        <v>0</v>
      </c>
      <c r="AQ15" s="22"/>
      <c r="AR15" s="22"/>
      <c r="AS15" s="22"/>
      <c r="AT15" s="22"/>
    </row>
    <row r="16" spans="2:46" s="20" customFormat="1" ht="53.25" customHeight="1" thickBot="1" x14ac:dyDescent="0.3">
      <c r="B16" s="23"/>
      <c r="C16" s="175" t="s">
        <v>13</v>
      </c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204"/>
      <c r="AE16" s="63"/>
      <c r="AF16" s="64">
        <v>1922</v>
      </c>
      <c r="AG16" s="65"/>
      <c r="AH16" s="65"/>
      <c r="AI16" s="65"/>
      <c r="AJ16" s="75"/>
      <c r="AK16" s="75"/>
      <c r="AL16" s="65"/>
      <c r="AM16" s="69">
        <v>3198000</v>
      </c>
      <c r="AN16" s="103">
        <f>2774480-109480</f>
        <v>2665000</v>
      </c>
      <c r="AO16" s="103">
        <v>1962991.99</v>
      </c>
      <c r="AP16" s="107">
        <f t="shared" ref="AP16" si="1">AN16-AO16</f>
        <v>702008.01</v>
      </c>
      <c r="AQ16" s="22"/>
      <c r="AR16" s="22"/>
      <c r="AS16" s="22"/>
      <c r="AT16" s="22"/>
    </row>
    <row r="17" spans="2:46" s="20" customFormat="1" ht="61.5" customHeight="1" thickBot="1" x14ac:dyDescent="0.3">
      <c r="B17" s="21"/>
      <c r="C17" s="175" t="s">
        <v>14</v>
      </c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204"/>
      <c r="AE17" s="65"/>
      <c r="AF17" s="64">
        <v>1473</v>
      </c>
      <c r="AG17" s="65"/>
      <c r="AH17" s="65"/>
      <c r="AI17" s="65"/>
      <c r="AJ17" s="77">
        <v>248</v>
      </c>
      <c r="AK17" s="67">
        <v>1284</v>
      </c>
      <c r="AL17" s="65"/>
      <c r="AM17" s="69">
        <v>13000</v>
      </c>
      <c r="AN17" s="103">
        <v>4869.93</v>
      </c>
      <c r="AO17" s="104">
        <v>4869.93</v>
      </c>
      <c r="AP17" s="108">
        <f>AN17-AO17</f>
        <v>0</v>
      </c>
      <c r="AQ17" s="22"/>
      <c r="AR17" s="22"/>
      <c r="AS17" s="22"/>
      <c r="AT17" s="22"/>
    </row>
    <row r="18" spans="2:46" s="20" customFormat="1" ht="58.5" customHeight="1" thickBot="1" x14ac:dyDescent="0.3">
      <c r="C18" s="175" t="s">
        <v>15</v>
      </c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204"/>
      <c r="AE18" s="65"/>
      <c r="AF18" s="64" t="e">
        <f>#REF!+#REF!+#REF!</f>
        <v>#REF!</v>
      </c>
      <c r="AG18" s="78" t="e">
        <f>#REF!+#REF!+#REF!</f>
        <v>#REF!</v>
      </c>
      <c r="AH18" s="64" t="e">
        <f>#REF!+#REF!+#REF!</f>
        <v>#REF!</v>
      </c>
      <c r="AI18" s="64" t="e">
        <f>#REF!+#REF!+#REF!</f>
        <v>#REF!</v>
      </c>
      <c r="AJ18" s="64" t="e">
        <f>#REF!+#REF!+#REF!</f>
        <v>#REF!</v>
      </c>
      <c r="AK18" s="64" t="e">
        <f>#REF!+#REF!+#REF!</f>
        <v>#REF!</v>
      </c>
      <c r="AL18" s="74" t="e">
        <f>#REF!+#REF!+#REF!</f>
        <v>#REF!</v>
      </c>
      <c r="AM18" s="69">
        <v>17299000</v>
      </c>
      <c r="AN18" s="103">
        <f>68502.67+13683514.2+701350</f>
        <v>14453366.869999999</v>
      </c>
      <c r="AO18" s="103">
        <f>564039.72+9589012.03+44295.01</f>
        <v>10197346.76</v>
      </c>
      <c r="AP18" s="108">
        <f>AN18-AO18</f>
        <v>4256020.1099999994</v>
      </c>
      <c r="AQ18" s="22"/>
      <c r="AR18" s="22"/>
      <c r="AS18" s="22"/>
      <c r="AT18" s="22"/>
    </row>
    <row r="19" spans="2:46" s="20" customFormat="1" ht="58.5" customHeight="1" thickBot="1" x14ac:dyDescent="0.6">
      <c r="C19" s="175" t="s">
        <v>16</v>
      </c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204"/>
      <c r="AE19" s="80"/>
      <c r="AF19" s="64">
        <v>554</v>
      </c>
      <c r="AG19" s="81"/>
      <c r="AH19" s="81"/>
      <c r="AI19" s="81"/>
      <c r="AJ19" s="81"/>
      <c r="AK19" s="81"/>
      <c r="AL19" s="81"/>
      <c r="AM19" s="69">
        <v>954000</v>
      </c>
      <c r="AN19" s="124">
        <v>954000</v>
      </c>
      <c r="AO19" s="126">
        <v>585185.09</v>
      </c>
      <c r="AP19" s="125">
        <f>AN19-AO19</f>
        <v>368814.91000000003</v>
      </c>
      <c r="AQ19" s="22"/>
      <c r="AR19" s="22"/>
      <c r="AS19" s="22"/>
      <c r="AT19" s="22"/>
    </row>
    <row r="20" spans="2:46" s="39" customFormat="1" ht="59.25" customHeight="1" thickBot="1" x14ac:dyDescent="0.6">
      <c r="C20" s="208" t="s">
        <v>17</v>
      </c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  <c r="AD20" s="210"/>
      <c r="AE20" s="80"/>
      <c r="AF20" s="82">
        <v>540</v>
      </c>
      <c r="AG20" s="83"/>
      <c r="AH20" s="83"/>
      <c r="AI20" s="83"/>
      <c r="AJ20" s="83"/>
      <c r="AK20" s="83"/>
      <c r="AL20" s="83"/>
      <c r="AM20" s="69">
        <v>1474000</v>
      </c>
      <c r="AN20" s="111">
        <v>1474000</v>
      </c>
      <c r="AO20" s="111">
        <v>1346773.75</v>
      </c>
      <c r="AP20" s="125">
        <f t="shared" ref="AP20:AP21" si="2">AN20-AO20</f>
        <v>127226.25</v>
      </c>
      <c r="AQ20" s="40"/>
      <c r="AR20" s="40"/>
      <c r="AS20" s="48"/>
      <c r="AT20" s="40"/>
    </row>
    <row r="21" spans="2:46" ht="51" customHeight="1" thickBot="1" x14ac:dyDescent="0.6">
      <c r="C21" s="208" t="s">
        <v>25</v>
      </c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  <c r="AD21" s="210"/>
      <c r="AE21" s="80"/>
      <c r="AF21" s="82"/>
      <c r="AG21" s="83"/>
      <c r="AH21" s="83"/>
      <c r="AI21" s="83"/>
      <c r="AJ21" s="83"/>
      <c r="AK21" s="83"/>
      <c r="AL21" s="83"/>
      <c r="AM21" s="69">
        <v>609</v>
      </c>
      <c r="AN21" s="112">
        <v>609</v>
      </c>
      <c r="AO21" s="123">
        <v>609</v>
      </c>
      <c r="AP21" s="125">
        <f t="shared" si="2"/>
        <v>0</v>
      </c>
    </row>
    <row r="22" spans="2:46" ht="57.75" customHeight="1" thickBot="1" x14ac:dyDescent="0.6">
      <c r="C22" s="208" t="s">
        <v>32</v>
      </c>
      <c r="D22" s="209"/>
      <c r="E22" s="209"/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209"/>
      <c r="Q22" s="209"/>
      <c r="R22" s="209"/>
      <c r="S22" s="209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  <c r="AD22" s="210"/>
      <c r="AE22" s="80"/>
      <c r="AF22" s="82"/>
      <c r="AG22" s="83"/>
      <c r="AH22" s="83"/>
      <c r="AI22" s="83"/>
      <c r="AJ22" s="83"/>
      <c r="AK22" s="83"/>
      <c r="AL22" s="83"/>
      <c r="AM22" s="69">
        <v>1523000</v>
      </c>
      <c r="AN22" s="103">
        <v>1176694.9099999999</v>
      </c>
      <c r="AO22" s="104">
        <v>1006872.32</v>
      </c>
      <c r="AP22" s="108">
        <f>AN22-AO22</f>
        <v>169822.58999999997</v>
      </c>
    </row>
    <row r="23" spans="2:46" ht="67.5" customHeight="1" thickBot="1" x14ac:dyDescent="0.6">
      <c r="C23" s="208" t="s">
        <v>26</v>
      </c>
      <c r="D23" s="209"/>
      <c r="E23" s="209"/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10"/>
      <c r="AE23" s="85"/>
      <c r="AF23" s="86"/>
      <c r="AG23" s="87"/>
      <c r="AH23" s="87"/>
      <c r="AI23" s="87"/>
      <c r="AJ23" s="87"/>
      <c r="AK23" s="87"/>
      <c r="AL23" s="87"/>
      <c r="AM23" s="69">
        <v>347000</v>
      </c>
      <c r="AN23" s="103">
        <v>272307.21000000002</v>
      </c>
      <c r="AO23" s="104">
        <v>211177.02</v>
      </c>
      <c r="AP23" s="108">
        <f t="shared" ref="AP23" si="3">AN23-AO23</f>
        <v>61130.190000000031</v>
      </c>
      <c r="AQ23" s="26"/>
      <c r="AR23" s="26"/>
      <c r="AS23" s="26"/>
      <c r="AT23" s="26"/>
    </row>
    <row r="24" spans="2:46" s="38" customFormat="1" ht="65.25" customHeight="1" thickBot="1" x14ac:dyDescent="0.25">
      <c r="C24" s="198" t="s">
        <v>42</v>
      </c>
      <c r="D24" s="211"/>
      <c r="E24" s="211"/>
      <c r="F24" s="211"/>
      <c r="G24" s="211"/>
      <c r="H24" s="211"/>
      <c r="I24" s="211"/>
      <c r="J24" s="211"/>
      <c r="K24" s="211"/>
      <c r="L24" s="211"/>
      <c r="M24" s="211"/>
      <c r="N24" s="211"/>
      <c r="O24" s="211"/>
      <c r="P24" s="211"/>
      <c r="Q24" s="211"/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1"/>
      <c r="AD24" s="212"/>
      <c r="AE24" s="88"/>
      <c r="AF24" s="54" t="e">
        <f>AF25+AF26+#REF!+AF28</f>
        <v>#REF!</v>
      </c>
      <c r="AG24" s="54" t="e">
        <f>AG25+AG26+#REF!+AG28</f>
        <v>#REF!</v>
      </c>
      <c r="AH24" s="54" t="e">
        <f>AH25+AH26+#REF!+AH28</f>
        <v>#REF!</v>
      </c>
      <c r="AI24" s="54" t="e">
        <f>AI25+AI26+#REF!+AI28</f>
        <v>#REF!</v>
      </c>
      <c r="AJ24" s="54" t="e">
        <f>AJ25+AJ26+#REF!+AJ28</f>
        <v>#REF!</v>
      </c>
      <c r="AK24" s="54" t="e">
        <f>AK25+AK26+#REF!+AK28</f>
        <v>#REF!</v>
      </c>
      <c r="AL24" s="55" t="e">
        <f>AL25+AL26+#REF!+AL28</f>
        <v>#REF!</v>
      </c>
      <c r="AM24" s="54">
        <f>AM27+AM29+AM30+AM31+AM32+AM33+AM34+AM35+AM36+AM37+AM38+AM39+AM40+AM41+AM43+AM42</f>
        <v>2291175782.0699997</v>
      </c>
      <c r="AN24" s="54">
        <f t="shared" ref="AN24:AP24" si="4">AN27+AN29+AN30+AN31+AN32+AN33+AN34+AN35+AN36+AN37+AN38+AN39+AN40+AN41+AN43+AN42</f>
        <v>1015115485.3699999</v>
      </c>
      <c r="AO24" s="54">
        <f t="shared" si="4"/>
        <v>1005802221.9699999</v>
      </c>
      <c r="AP24" s="54">
        <f t="shared" si="4"/>
        <v>9313263.4000000134</v>
      </c>
      <c r="AQ24" s="37"/>
      <c r="AR24" s="49"/>
      <c r="AS24" s="49"/>
      <c r="AT24" s="37"/>
    </row>
    <row r="25" spans="2:46" ht="18.75" hidden="1" customHeight="1" thickBot="1" x14ac:dyDescent="0.25">
      <c r="C25" s="213" t="s">
        <v>6</v>
      </c>
      <c r="D25" s="214"/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14"/>
      <c r="Y25" s="214"/>
      <c r="Z25" s="214"/>
      <c r="AA25" s="214"/>
      <c r="AB25" s="214"/>
      <c r="AC25" s="214"/>
      <c r="AD25" s="215"/>
      <c r="AE25" s="89"/>
      <c r="AF25" s="84">
        <f>138343-28148.08</f>
        <v>110194.92</v>
      </c>
      <c r="AG25" s="90"/>
      <c r="AH25" s="90"/>
      <c r="AI25" s="90"/>
      <c r="AJ25" s="90"/>
      <c r="AK25" s="90"/>
      <c r="AL25" s="90"/>
      <c r="AM25" s="54" t="e">
        <f>AM28+AM30+AM31+AM32+AM33+AM34+#REF!+#REF!+#REF!+#REF!+#REF!+AM35+#REF!+AM37+#REF!+#REF!+#REF!+#REF!+#REF!+AM38+AM39+#REF!+#REF!</f>
        <v>#REF!</v>
      </c>
      <c r="AN25" s="112"/>
      <c r="AO25" s="113"/>
      <c r="AP25" s="114"/>
    </row>
    <row r="26" spans="2:46" ht="18.75" hidden="1" customHeight="1" thickBot="1" x14ac:dyDescent="0.25">
      <c r="C26" s="213" t="s">
        <v>4</v>
      </c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214"/>
      <c r="AC26" s="214"/>
      <c r="AD26" s="215"/>
      <c r="AE26" s="89"/>
      <c r="AF26" s="79">
        <v>2727</v>
      </c>
      <c r="AG26" s="90"/>
      <c r="AH26" s="90"/>
      <c r="AI26" s="90"/>
      <c r="AJ26" s="90"/>
      <c r="AK26" s="90"/>
      <c r="AL26" s="90"/>
      <c r="AM26" s="54" t="e">
        <f>#REF!+AM31+AM32+AM33+AM34+#REF!+#REF!+#REF!+#REF!+#REF!+AM35+#REF!+AM37+#REF!+#REF!+#REF!+#REF!+#REF!+AM38+AM39+#REF!+#REF!+#REF!</f>
        <v>#REF!</v>
      </c>
      <c r="AN26" s="112"/>
      <c r="AO26" s="115"/>
      <c r="AP26" s="116"/>
    </row>
    <row r="27" spans="2:46" ht="40.5" customHeight="1" thickBot="1" x14ac:dyDescent="0.25">
      <c r="C27" s="162" t="s">
        <v>18</v>
      </c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97"/>
      <c r="AE27" s="91"/>
      <c r="AF27" s="92"/>
      <c r="AG27" s="93"/>
      <c r="AH27" s="93"/>
      <c r="AI27" s="93"/>
      <c r="AJ27" s="93"/>
      <c r="AK27" s="93"/>
      <c r="AL27" s="93"/>
      <c r="AM27" s="69">
        <v>3285000</v>
      </c>
      <c r="AN27" s="103">
        <v>3216978.48</v>
      </c>
      <c r="AO27" s="103">
        <v>3216978.48</v>
      </c>
      <c r="AP27" s="108">
        <f t="shared" ref="AP27:AP38" si="5">AN27-AO27</f>
        <v>0</v>
      </c>
    </row>
    <row r="28" spans="2:46" ht="18.75" hidden="1" customHeight="1" thickBot="1" x14ac:dyDescent="0.25">
      <c r="C28" s="162" t="s">
        <v>5</v>
      </c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97"/>
      <c r="AE28" s="91"/>
      <c r="AF28" s="92">
        <v>806</v>
      </c>
      <c r="AG28" s="93"/>
      <c r="AH28" s="93"/>
      <c r="AI28" s="93"/>
      <c r="AJ28" s="93"/>
      <c r="AK28" s="93"/>
      <c r="AL28" s="93"/>
      <c r="AM28" s="76"/>
      <c r="AN28" s="112"/>
      <c r="AO28" s="117"/>
      <c r="AP28" s="108">
        <f t="shared" si="5"/>
        <v>0</v>
      </c>
    </row>
    <row r="29" spans="2:46" ht="53.25" customHeight="1" thickBot="1" x14ac:dyDescent="0.25">
      <c r="C29" s="162" t="s">
        <v>37</v>
      </c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40"/>
      <c r="AE29" s="91"/>
      <c r="AF29" s="93"/>
      <c r="AG29" s="93"/>
      <c r="AH29" s="93"/>
      <c r="AI29" s="93"/>
      <c r="AJ29" s="93"/>
      <c r="AK29" s="93"/>
      <c r="AL29" s="93"/>
      <c r="AM29" s="69">
        <v>10000000</v>
      </c>
      <c r="AN29" s="112">
        <v>3024021.78</v>
      </c>
      <c r="AO29" s="141">
        <v>3024021.78</v>
      </c>
      <c r="AP29" s="108">
        <f t="shared" si="5"/>
        <v>0</v>
      </c>
    </row>
    <row r="30" spans="2:46" ht="52.5" customHeight="1" thickBot="1" x14ac:dyDescent="0.25">
      <c r="C30" s="162" t="s">
        <v>19</v>
      </c>
      <c r="D30" s="216"/>
      <c r="E30" s="216"/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94"/>
      <c r="AF30" s="95"/>
      <c r="AG30" s="95"/>
      <c r="AH30" s="95"/>
      <c r="AI30" s="95"/>
      <c r="AJ30" s="95"/>
      <c r="AK30" s="95"/>
      <c r="AL30" s="95"/>
      <c r="AM30" s="69">
        <v>16528000</v>
      </c>
      <c r="AN30" s="103">
        <f>13578437.57+2949489.25</f>
        <v>16527926.82</v>
      </c>
      <c r="AO30" s="104">
        <f>13578437.56+2949489.26</f>
        <v>16527926.82</v>
      </c>
      <c r="AP30" s="108">
        <f t="shared" si="5"/>
        <v>0</v>
      </c>
    </row>
    <row r="31" spans="2:46" ht="48" customHeight="1" thickBot="1" x14ac:dyDescent="0.25">
      <c r="C31" s="162" t="s">
        <v>20</v>
      </c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7"/>
      <c r="AE31" s="94"/>
      <c r="AF31" s="95"/>
      <c r="AG31" s="95"/>
      <c r="AH31" s="95"/>
      <c r="AI31" s="95"/>
      <c r="AJ31" s="95"/>
      <c r="AK31" s="95"/>
      <c r="AL31" s="95"/>
      <c r="AM31" s="69">
        <v>34454806.990000002</v>
      </c>
      <c r="AN31" s="103">
        <f>7112566.24+11714815</f>
        <v>18827381.240000002</v>
      </c>
      <c r="AO31" s="104">
        <f>AN31</f>
        <v>18827381.240000002</v>
      </c>
      <c r="AP31" s="108">
        <f t="shared" si="5"/>
        <v>0</v>
      </c>
    </row>
    <row r="32" spans="2:46" ht="78.75" customHeight="1" thickBot="1" x14ac:dyDescent="0.25">
      <c r="C32" s="162" t="s">
        <v>21</v>
      </c>
      <c r="D32" s="216"/>
      <c r="E32" s="216"/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94"/>
      <c r="AF32" s="95"/>
      <c r="AG32" s="95"/>
      <c r="AH32" s="95"/>
      <c r="AI32" s="95"/>
      <c r="AJ32" s="95"/>
      <c r="AK32" s="95"/>
      <c r="AL32" s="95"/>
      <c r="AM32" s="69">
        <v>16843000</v>
      </c>
      <c r="AN32" s="105">
        <v>9757918.8000000007</v>
      </c>
      <c r="AO32" s="104">
        <f>AN32</f>
        <v>9757918.8000000007</v>
      </c>
      <c r="AP32" s="108">
        <f t="shared" si="5"/>
        <v>0</v>
      </c>
    </row>
    <row r="33" spans="3:52" ht="48" customHeight="1" thickBot="1" x14ac:dyDescent="0.25">
      <c r="C33" s="162" t="s">
        <v>22</v>
      </c>
      <c r="D33" s="218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9"/>
      <c r="AE33" s="94"/>
      <c r="AF33" s="95"/>
      <c r="AG33" s="95"/>
      <c r="AH33" s="95"/>
      <c r="AI33" s="95"/>
      <c r="AJ33" s="95"/>
      <c r="AK33" s="95"/>
      <c r="AL33" s="95"/>
      <c r="AM33" s="69">
        <v>295015.08</v>
      </c>
      <c r="AN33" s="105">
        <f>165208.44+129806.64</f>
        <v>295015.08</v>
      </c>
      <c r="AO33" s="104">
        <v>295015.08</v>
      </c>
      <c r="AP33" s="108">
        <f t="shared" si="5"/>
        <v>0</v>
      </c>
    </row>
    <row r="34" spans="3:52" ht="47.25" customHeight="1" thickBot="1" x14ac:dyDescent="0.25">
      <c r="C34" s="162" t="s">
        <v>23</v>
      </c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7"/>
      <c r="AE34" s="94"/>
      <c r="AF34" s="95"/>
      <c r="AG34" s="95"/>
      <c r="AH34" s="95"/>
      <c r="AI34" s="95"/>
      <c r="AJ34" s="95"/>
      <c r="AK34" s="95"/>
      <c r="AL34" s="95"/>
      <c r="AM34" s="69">
        <v>368007250</v>
      </c>
      <c r="AN34" s="105">
        <v>101681957.22</v>
      </c>
      <c r="AO34" s="104">
        <f>AN34</f>
        <v>101681957.22</v>
      </c>
      <c r="AP34" s="108">
        <f t="shared" si="5"/>
        <v>0</v>
      </c>
    </row>
    <row r="35" spans="3:52" ht="53.25" customHeight="1" thickBot="1" x14ac:dyDescent="0.25">
      <c r="C35" s="225" t="s">
        <v>33</v>
      </c>
      <c r="D35" s="226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6"/>
      <c r="AD35" s="227"/>
      <c r="AE35" s="91"/>
      <c r="AF35" s="96"/>
      <c r="AG35" s="91"/>
      <c r="AH35" s="91"/>
      <c r="AI35" s="91"/>
      <c r="AJ35" s="91"/>
      <c r="AK35" s="91"/>
      <c r="AL35" s="91"/>
      <c r="AM35" s="154">
        <v>246137000</v>
      </c>
      <c r="AN35" s="123">
        <v>82091879.700000003</v>
      </c>
      <c r="AO35" s="155">
        <v>80646504.349999994</v>
      </c>
      <c r="AP35" s="153">
        <f t="shared" si="5"/>
        <v>1445375.3500000089</v>
      </c>
    </row>
    <row r="36" spans="3:52" ht="38.25" customHeight="1" thickBot="1" x14ac:dyDescent="0.25">
      <c r="C36" s="162" t="s">
        <v>48</v>
      </c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/>
      <c r="AD36" s="147"/>
      <c r="AE36" s="94"/>
      <c r="AF36" s="97"/>
      <c r="AG36" s="94"/>
      <c r="AH36" s="94"/>
      <c r="AI36" s="94"/>
      <c r="AJ36" s="94"/>
      <c r="AK36" s="94"/>
      <c r="AL36" s="94"/>
      <c r="AM36" s="69">
        <v>84285620</v>
      </c>
      <c r="AN36" s="105">
        <v>70800941.670000002</v>
      </c>
      <c r="AO36" s="103">
        <v>62933053.619999997</v>
      </c>
      <c r="AP36" s="108">
        <f t="shared" si="5"/>
        <v>7867888.0500000045</v>
      </c>
    </row>
    <row r="37" spans="3:52" ht="87" customHeight="1" thickBot="1" x14ac:dyDescent="0.25">
      <c r="C37" s="180" t="s">
        <v>38</v>
      </c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  <c r="Y37" s="228"/>
      <c r="Z37" s="228"/>
      <c r="AA37" s="228"/>
      <c r="AB37" s="228"/>
      <c r="AC37" s="228"/>
      <c r="AD37" s="229"/>
      <c r="AE37" s="94"/>
      <c r="AF37" s="97"/>
      <c r="AG37" s="94"/>
      <c r="AH37" s="94"/>
      <c r="AI37" s="94"/>
      <c r="AJ37" s="94"/>
      <c r="AK37" s="94"/>
      <c r="AL37" s="94"/>
      <c r="AM37" s="69">
        <v>7508420</v>
      </c>
      <c r="AN37" s="105">
        <f>1556240.99+4668722.95</f>
        <v>6224963.9400000004</v>
      </c>
      <c r="AO37" s="103">
        <f>AN37</f>
        <v>6224963.9400000004</v>
      </c>
      <c r="AP37" s="108">
        <f t="shared" si="5"/>
        <v>0</v>
      </c>
      <c r="AS37" s="26"/>
    </row>
    <row r="38" spans="3:52" ht="31.5" customHeight="1" thickBot="1" x14ac:dyDescent="0.25">
      <c r="C38" s="162" t="s">
        <v>49</v>
      </c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94"/>
      <c r="AF38" s="97"/>
      <c r="AG38" s="94"/>
      <c r="AH38" s="94"/>
      <c r="AI38" s="94"/>
      <c r="AJ38" s="94"/>
      <c r="AK38" s="94"/>
      <c r="AL38" s="94"/>
      <c r="AM38" s="69">
        <v>131307260</v>
      </c>
      <c r="AN38" s="118">
        <v>13084780.34</v>
      </c>
      <c r="AO38" s="109">
        <v>13084780.34</v>
      </c>
      <c r="AP38" s="108">
        <f t="shared" si="5"/>
        <v>0</v>
      </c>
    </row>
    <row r="39" spans="3:52" ht="40.5" customHeight="1" thickBot="1" x14ac:dyDescent="0.25">
      <c r="C39" s="162" t="s">
        <v>24</v>
      </c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94"/>
      <c r="AF39" s="97"/>
      <c r="AG39" s="94"/>
      <c r="AH39" s="94"/>
      <c r="AI39" s="94"/>
      <c r="AJ39" s="94"/>
      <c r="AK39" s="94"/>
      <c r="AL39" s="94"/>
      <c r="AM39" s="69">
        <v>1343457970</v>
      </c>
      <c r="AN39" s="107">
        <f>515470148.07+171870777.51</f>
        <v>687340925.57999992</v>
      </c>
      <c r="AO39" s="107">
        <f>AN39</f>
        <v>687340925.57999992</v>
      </c>
      <c r="AP39" s="108">
        <f>AN39-AO39</f>
        <v>0</v>
      </c>
      <c r="AZ39" t="s">
        <v>10</v>
      </c>
    </row>
    <row r="40" spans="3:52" ht="40.5" customHeight="1" thickBot="1" x14ac:dyDescent="0.25">
      <c r="C40" s="162" t="s">
        <v>46</v>
      </c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57"/>
      <c r="AE40" s="94"/>
      <c r="AF40" s="97"/>
      <c r="AG40" s="94"/>
      <c r="AH40" s="94"/>
      <c r="AI40" s="94"/>
      <c r="AJ40" s="94"/>
      <c r="AK40" s="94"/>
      <c r="AL40" s="94"/>
      <c r="AM40" s="69">
        <v>8293320</v>
      </c>
      <c r="AN40" s="107">
        <v>0</v>
      </c>
      <c r="AO40" s="107">
        <v>0</v>
      </c>
      <c r="AP40" s="108">
        <f t="shared" ref="AP40:AP43" si="6">AN40-AO40</f>
        <v>0</v>
      </c>
    </row>
    <row r="41" spans="3:52" ht="40.5" customHeight="1" thickBot="1" x14ac:dyDescent="0.25">
      <c r="C41" s="162" t="s">
        <v>47</v>
      </c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57"/>
      <c r="AE41" s="94"/>
      <c r="AF41" s="97"/>
      <c r="AG41" s="94"/>
      <c r="AH41" s="94"/>
      <c r="AI41" s="94"/>
      <c r="AJ41" s="94"/>
      <c r="AK41" s="94"/>
      <c r="AL41" s="94"/>
      <c r="AM41" s="69">
        <v>18449700</v>
      </c>
      <c r="AN41" s="107">
        <v>243158.74</v>
      </c>
      <c r="AO41" s="107">
        <v>243158.74</v>
      </c>
      <c r="AP41" s="108">
        <f t="shared" si="6"/>
        <v>0</v>
      </c>
    </row>
    <row r="42" spans="3:52" ht="40.5" customHeight="1" thickBot="1" x14ac:dyDescent="0.25">
      <c r="C42" s="180" t="s">
        <v>54</v>
      </c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1"/>
      <c r="U42" s="181"/>
      <c r="V42" s="181"/>
      <c r="W42" s="181"/>
      <c r="X42" s="181"/>
      <c r="Y42" s="181"/>
      <c r="Z42" s="181"/>
      <c r="AA42" s="181"/>
      <c r="AB42" s="181"/>
      <c r="AC42" s="181"/>
      <c r="AD42" s="159"/>
      <c r="AE42" s="94"/>
      <c r="AF42" s="97"/>
      <c r="AG42" s="94"/>
      <c r="AH42" s="94"/>
      <c r="AI42" s="94"/>
      <c r="AJ42" s="94"/>
      <c r="AK42" s="94"/>
      <c r="AL42" s="94"/>
      <c r="AM42" s="69">
        <v>323420</v>
      </c>
      <c r="AN42" s="107">
        <v>0</v>
      </c>
      <c r="AO42" s="107">
        <v>0</v>
      </c>
      <c r="AP42" s="108">
        <f t="shared" si="6"/>
        <v>0</v>
      </c>
    </row>
    <row r="43" spans="3:52" ht="40.5" customHeight="1" thickBot="1" x14ac:dyDescent="0.25">
      <c r="C43" s="162" t="s">
        <v>53</v>
      </c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58"/>
      <c r="AE43" s="94"/>
      <c r="AF43" s="97"/>
      <c r="AG43" s="94"/>
      <c r="AH43" s="94"/>
      <c r="AI43" s="94"/>
      <c r="AJ43" s="94"/>
      <c r="AK43" s="94"/>
      <c r="AL43" s="94"/>
      <c r="AM43" s="69">
        <v>2000000</v>
      </c>
      <c r="AN43" s="107">
        <v>1997635.98</v>
      </c>
      <c r="AO43" s="107">
        <v>1997635.98</v>
      </c>
      <c r="AP43" s="108">
        <f t="shared" si="6"/>
        <v>0</v>
      </c>
    </row>
    <row r="44" spans="3:52" ht="40.5" customHeight="1" thickBot="1" x14ac:dyDescent="0.25">
      <c r="C44" s="173" t="s">
        <v>41</v>
      </c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174"/>
      <c r="V44" s="174"/>
      <c r="W44" s="174"/>
      <c r="X44" s="174"/>
      <c r="Y44" s="174"/>
      <c r="Z44" s="174"/>
      <c r="AA44" s="174"/>
      <c r="AB44" s="174"/>
      <c r="AC44" s="174"/>
      <c r="AD44" s="146"/>
      <c r="AE44" s="151"/>
      <c r="AF44" s="152"/>
      <c r="AG44" s="151"/>
      <c r="AH44" s="151"/>
      <c r="AI44" s="151"/>
      <c r="AJ44" s="151"/>
      <c r="AK44" s="151"/>
      <c r="AL44" s="151"/>
      <c r="AM44" s="69">
        <f>AM45+AM46+AM47+AM48</f>
        <v>56079860</v>
      </c>
      <c r="AN44" s="69">
        <f>AN45+AN46+AN47</f>
        <v>24923325.59</v>
      </c>
      <c r="AO44" s="69">
        <f>AO45+AO46+AO47</f>
        <v>24480210.120000001</v>
      </c>
      <c r="AP44" s="69">
        <f>AP45+AP46+AP47</f>
        <v>443115.47</v>
      </c>
    </row>
    <row r="45" spans="3:52" ht="40.5" customHeight="1" thickBot="1" x14ac:dyDescent="0.25">
      <c r="C45" s="175" t="s">
        <v>50</v>
      </c>
      <c r="D45" s="176"/>
      <c r="E45" s="176"/>
      <c r="F45" s="176"/>
      <c r="G45" s="176"/>
      <c r="H45" s="176"/>
      <c r="I45" s="176"/>
      <c r="J45" s="176"/>
      <c r="K45" s="176"/>
      <c r="L45" s="176"/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  <c r="AB45" s="176"/>
      <c r="AC45" s="176"/>
      <c r="AD45" s="148"/>
      <c r="AE45" s="149"/>
      <c r="AF45" s="150"/>
      <c r="AG45" s="149"/>
      <c r="AH45" s="149"/>
      <c r="AI45" s="149"/>
      <c r="AJ45" s="149"/>
      <c r="AK45" s="149"/>
      <c r="AL45" s="149"/>
      <c r="AM45" s="73">
        <v>53303540</v>
      </c>
      <c r="AN45" s="119">
        <v>22873560.59</v>
      </c>
      <c r="AO45" s="119">
        <v>22873560.59</v>
      </c>
      <c r="AP45" s="119">
        <v>0</v>
      </c>
    </row>
    <row r="46" spans="3:52" ht="81.75" customHeight="1" thickBot="1" x14ac:dyDescent="0.25">
      <c r="C46" s="162" t="s">
        <v>44</v>
      </c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43"/>
      <c r="AE46" s="144"/>
      <c r="AF46" s="145"/>
      <c r="AG46" s="144"/>
      <c r="AH46" s="144"/>
      <c r="AI46" s="144"/>
      <c r="AJ46" s="144"/>
      <c r="AK46" s="144"/>
      <c r="AL46" s="144"/>
      <c r="AM46" s="73">
        <v>1460000</v>
      </c>
      <c r="AN46" s="119">
        <v>837605</v>
      </c>
      <c r="AO46" s="119">
        <v>837605</v>
      </c>
      <c r="AP46" s="110">
        <f>AN46-AO46</f>
        <v>0</v>
      </c>
      <c r="AS46" s="26"/>
    </row>
    <row r="47" spans="3:52" ht="54" customHeight="1" thickBot="1" x14ac:dyDescent="0.25">
      <c r="C47" s="162" t="s">
        <v>45</v>
      </c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56"/>
      <c r="AE47" s="144"/>
      <c r="AF47" s="145"/>
      <c r="AG47" s="144"/>
      <c r="AH47" s="144"/>
      <c r="AI47" s="144"/>
      <c r="AJ47" s="144"/>
      <c r="AK47" s="144"/>
      <c r="AL47" s="144"/>
      <c r="AM47" s="73">
        <v>1212160</v>
      </c>
      <c r="AN47" s="119">
        <v>1212160</v>
      </c>
      <c r="AO47" s="119">
        <v>769044.53</v>
      </c>
      <c r="AP47" s="110">
        <f>AN47-AO47</f>
        <v>443115.47</v>
      </c>
    </row>
    <row r="48" spans="3:52" ht="134.25" customHeight="1" thickBot="1" x14ac:dyDescent="0.25">
      <c r="C48" s="162" t="s">
        <v>55</v>
      </c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0"/>
      <c r="AE48" s="144"/>
      <c r="AF48" s="145"/>
      <c r="AG48" s="144"/>
      <c r="AH48" s="144"/>
      <c r="AI48" s="144"/>
      <c r="AJ48" s="144"/>
      <c r="AK48" s="144"/>
      <c r="AL48" s="144"/>
      <c r="AM48" s="73">
        <v>104160</v>
      </c>
      <c r="AN48" s="119">
        <v>0</v>
      </c>
      <c r="AO48" s="119">
        <v>0</v>
      </c>
      <c r="AP48" s="110">
        <v>0</v>
      </c>
    </row>
    <row r="49" spans="3:42" ht="54.75" customHeight="1" thickBot="1" x14ac:dyDescent="0.25">
      <c r="C49" s="177" t="s">
        <v>29</v>
      </c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  <c r="U49" s="178"/>
      <c r="V49" s="178"/>
      <c r="W49" s="178"/>
      <c r="X49" s="178"/>
      <c r="Y49" s="178"/>
      <c r="Z49" s="178"/>
      <c r="AA49" s="178"/>
      <c r="AB49" s="178"/>
      <c r="AC49" s="178"/>
      <c r="AD49" s="179"/>
      <c r="AE49" s="98"/>
      <c r="AF49" s="99" t="e">
        <f t="shared" ref="AF49:AL49" si="7">AF5+AF24</f>
        <v>#REF!</v>
      </c>
      <c r="AG49" s="100" t="e">
        <f t="shared" si="7"/>
        <v>#REF!</v>
      </c>
      <c r="AH49" s="99" t="e">
        <f t="shared" si="7"/>
        <v>#REF!</v>
      </c>
      <c r="AI49" s="99" t="e">
        <f t="shared" si="7"/>
        <v>#REF!</v>
      </c>
      <c r="AJ49" s="99" t="e">
        <f t="shared" si="7"/>
        <v>#REF!</v>
      </c>
      <c r="AK49" s="99" t="e">
        <f t="shared" si="7"/>
        <v>#REF!</v>
      </c>
      <c r="AL49" s="101" t="e">
        <f t="shared" si="7"/>
        <v>#REF!</v>
      </c>
      <c r="AM49" s="102">
        <f>AM5+AM24+AM44</f>
        <v>3211169701.0699997</v>
      </c>
      <c r="AN49" s="102">
        <f t="shared" ref="AN49:AP49" si="8">AN5+AN24+AN44</f>
        <v>1755710482.5299997</v>
      </c>
      <c r="AO49" s="102">
        <f t="shared" si="8"/>
        <v>1665050796.4599998</v>
      </c>
      <c r="AP49" s="102">
        <f t="shared" si="8"/>
        <v>90659686.069999993</v>
      </c>
    </row>
    <row r="50" spans="3:42" ht="96.75" customHeight="1" x14ac:dyDescent="0.4"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 t="s">
        <v>51</v>
      </c>
      <c r="AA50" s="32"/>
      <c r="AB50" s="32"/>
      <c r="AC50" s="231"/>
      <c r="AD50" s="32"/>
      <c r="AE50" s="32"/>
      <c r="AF50" s="32"/>
      <c r="AG50" s="32"/>
      <c r="AH50" s="32"/>
      <c r="AI50" s="32"/>
      <c r="AJ50" s="32"/>
      <c r="AK50" s="32"/>
      <c r="AL50" s="32"/>
      <c r="AM50" s="127"/>
      <c r="AO50" s="36" t="s">
        <v>52</v>
      </c>
      <c r="AP50" s="47"/>
    </row>
    <row r="51" spans="3:42" ht="81.75" customHeight="1" x14ac:dyDescent="0.4"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 t="s">
        <v>7</v>
      </c>
      <c r="AA51" s="29"/>
      <c r="AB51" s="28"/>
      <c r="AD51" s="30"/>
      <c r="AE51" s="30"/>
      <c r="AF51" s="30"/>
      <c r="AG51" s="30"/>
      <c r="AH51" s="30"/>
      <c r="AI51" s="30"/>
      <c r="AJ51" s="30"/>
      <c r="AK51" s="30"/>
      <c r="AL51" s="30"/>
      <c r="AM51" s="230"/>
      <c r="AO51" s="30" t="s">
        <v>9</v>
      </c>
      <c r="AP51" s="33"/>
    </row>
    <row r="52" spans="3:42" ht="77.25" customHeight="1" x14ac:dyDescent="0.4"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171" t="s">
        <v>56</v>
      </c>
      <c r="AA52" s="171"/>
      <c r="AB52" s="17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O52" s="31" t="s">
        <v>57</v>
      </c>
      <c r="AP52" s="34"/>
    </row>
    <row r="53" spans="3:42" ht="73.5" customHeight="1" x14ac:dyDescent="0.2"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44"/>
      <c r="AF53" s="11"/>
      <c r="AN53" s="37"/>
      <c r="AP53" s="35"/>
    </row>
    <row r="54" spans="3:42" ht="208.5" customHeight="1" x14ac:dyDescent="0.5"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45"/>
      <c r="AF54" s="8"/>
      <c r="AN54" s="37"/>
      <c r="AP54" s="35"/>
    </row>
    <row r="55" spans="3:42" ht="84" customHeight="1" x14ac:dyDescent="0.5">
      <c r="C55" s="43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5"/>
      <c r="AF55" s="8"/>
      <c r="AM55" s="46" t="s">
        <v>3</v>
      </c>
      <c r="AP55" s="35"/>
    </row>
    <row r="56" spans="3:42" ht="108.75" customHeight="1" x14ac:dyDescent="0.2"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4"/>
      <c r="AF56" s="10"/>
      <c r="AP56" s="35"/>
    </row>
    <row r="57" spans="3:42" ht="37.5" hidden="1" customHeight="1" x14ac:dyDescent="0.2"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170"/>
      <c r="X57" s="170"/>
      <c r="Y57" s="170"/>
      <c r="Z57" s="170"/>
      <c r="AA57" s="170"/>
      <c r="AB57" s="170"/>
      <c r="AC57" s="170"/>
      <c r="AD57" s="170"/>
      <c r="AE57" s="4"/>
      <c r="AF57" s="9"/>
      <c r="AP57" s="35"/>
    </row>
    <row r="58" spans="3:42" ht="37.5" hidden="1" customHeight="1" x14ac:dyDescent="0.2">
      <c r="C58" s="223"/>
      <c r="D58" s="223"/>
      <c r="E58" s="223"/>
      <c r="F58" s="223"/>
      <c r="G58" s="223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23"/>
      <c r="Z58" s="223"/>
      <c r="AA58" s="223"/>
      <c r="AB58" s="223"/>
      <c r="AC58" s="223"/>
      <c r="AD58" s="223"/>
      <c r="AE58" s="6"/>
      <c r="AF58" s="8"/>
      <c r="AP58" s="35"/>
    </row>
    <row r="59" spans="3:42" ht="12.75" hidden="1" customHeight="1" x14ac:dyDescent="0.2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9"/>
      <c r="AP59" s="35"/>
    </row>
    <row r="60" spans="3:42" ht="12.75" hidden="1" customHeight="1" x14ac:dyDescent="0.2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9"/>
      <c r="AP60" s="35"/>
    </row>
    <row r="61" spans="3:42" ht="193.5" customHeight="1" x14ac:dyDescent="0.2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9"/>
      <c r="AP61" s="35"/>
    </row>
    <row r="62" spans="3:42" ht="53.25" customHeight="1" x14ac:dyDescent="0.2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9"/>
      <c r="AP62" s="35"/>
    </row>
    <row r="63" spans="3:42" ht="126.75" customHeight="1" x14ac:dyDescent="0.2">
      <c r="C63" s="161"/>
      <c r="D63" s="161"/>
      <c r="E63" s="161"/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61"/>
      <c r="Z63" s="161"/>
      <c r="AA63" s="161"/>
      <c r="AB63" s="161"/>
      <c r="AC63" s="161"/>
      <c r="AD63" s="161"/>
      <c r="AE63" s="5"/>
      <c r="AF63" s="7"/>
      <c r="AP63" s="35"/>
    </row>
    <row r="64" spans="3:42" ht="68.25" customHeight="1" x14ac:dyDescent="0.2"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  <c r="X64" s="166"/>
      <c r="Y64" s="166"/>
      <c r="Z64" s="166"/>
      <c r="AA64" s="166"/>
      <c r="AB64" s="166"/>
      <c r="AC64" s="166"/>
      <c r="AD64" s="166"/>
      <c r="AE64" s="4"/>
      <c r="AF64" s="12"/>
      <c r="AP64" s="35"/>
    </row>
    <row r="65" spans="3:42" ht="80.25" customHeight="1" x14ac:dyDescent="0.2"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65"/>
      <c r="AE65" s="4"/>
      <c r="AF65" s="10"/>
      <c r="AP65" s="35"/>
    </row>
    <row r="66" spans="3:42" ht="158.25" customHeight="1" x14ac:dyDescent="0.2">
      <c r="C66" s="164"/>
      <c r="D66" s="164"/>
      <c r="E66" s="164"/>
      <c r="F66" s="164"/>
      <c r="G66" s="164"/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4"/>
      <c r="AF66" s="10"/>
      <c r="AP66" s="35"/>
    </row>
    <row r="67" spans="3:42" ht="150.75" customHeight="1" x14ac:dyDescent="0.2">
      <c r="C67" s="164"/>
      <c r="D67" s="164"/>
      <c r="E67" s="164"/>
      <c r="F67" s="164"/>
      <c r="G67" s="164"/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  <c r="AA67" s="164"/>
      <c r="AB67" s="164"/>
      <c r="AC67" s="164"/>
      <c r="AD67" s="164"/>
      <c r="AE67" s="4"/>
      <c r="AF67" s="10"/>
      <c r="AP67" s="35"/>
    </row>
    <row r="68" spans="3:42" ht="150.75" customHeight="1" x14ac:dyDescent="0.2">
      <c r="C68" s="164"/>
      <c r="D68" s="164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4"/>
      <c r="AF68" s="10"/>
      <c r="AP68" s="35"/>
    </row>
    <row r="69" spans="3:42" ht="52.5" customHeight="1" x14ac:dyDescent="0.2"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4"/>
      <c r="AF69" s="10"/>
      <c r="AP69" s="35"/>
    </row>
    <row r="70" spans="3:42" ht="60" customHeight="1" x14ac:dyDescent="0.2">
      <c r="C70" s="164"/>
      <c r="D70" s="164"/>
      <c r="E70" s="164"/>
      <c r="F70" s="164"/>
      <c r="G70" s="164"/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4"/>
      <c r="AF70" s="10"/>
      <c r="AP70" s="35"/>
    </row>
    <row r="71" spans="3:42" ht="57.75" customHeight="1" x14ac:dyDescent="0.2"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6"/>
      <c r="AE71" s="4"/>
      <c r="AF71" s="10"/>
      <c r="AP71" s="35"/>
    </row>
    <row r="72" spans="3:42" ht="80.25" customHeight="1" x14ac:dyDescent="0.2"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4"/>
      <c r="AF72" s="13"/>
      <c r="AP72" s="35"/>
    </row>
    <row r="73" spans="3:42" ht="170.25" customHeight="1" x14ac:dyDescent="0.2"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  <c r="P73" s="167"/>
      <c r="Q73" s="167"/>
      <c r="R73" s="167"/>
      <c r="S73" s="167"/>
      <c r="T73" s="167"/>
      <c r="U73" s="167"/>
      <c r="V73" s="167"/>
      <c r="W73" s="167"/>
      <c r="X73" s="167"/>
      <c r="Y73" s="167"/>
      <c r="Z73" s="167"/>
      <c r="AA73" s="167"/>
      <c r="AB73" s="167"/>
      <c r="AC73" s="167"/>
      <c r="AD73" s="167"/>
      <c r="AE73" s="4"/>
      <c r="AF73" s="13"/>
      <c r="AP73" s="35"/>
    </row>
    <row r="74" spans="3:42" ht="77.25" customHeight="1" x14ac:dyDescent="0.2">
      <c r="C74" s="164"/>
      <c r="D74" s="164"/>
      <c r="E74" s="164"/>
      <c r="F74" s="164"/>
      <c r="G74" s="164"/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4"/>
      <c r="AF74" s="10"/>
      <c r="AP74" s="35"/>
    </row>
    <row r="75" spans="3:42" ht="101.25" customHeight="1" x14ac:dyDescent="0.2">
      <c r="C75" s="164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64"/>
      <c r="Y75" s="164"/>
      <c r="Z75" s="164"/>
      <c r="AA75" s="164"/>
      <c r="AB75" s="164"/>
      <c r="AC75" s="164"/>
      <c r="AD75" s="164"/>
      <c r="AE75" s="4"/>
      <c r="AF75" s="10"/>
      <c r="AP75" s="35"/>
    </row>
    <row r="76" spans="3:42" ht="86.25" customHeight="1" x14ac:dyDescent="0.2"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4"/>
      <c r="AF76" s="10"/>
      <c r="AP76" s="35"/>
    </row>
    <row r="77" spans="3:42" ht="87.75" customHeight="1" x14ac:dyDescent="0.2">
      <c r="C77" s="169"/>
      <c r="D77" s="169"/>
      <c r="E77" s="169"/>
      <c r="F77" s="169"/>
      <c r="G77" s="169"/>
      <c r="H77" s="169"/>
      <c r="I77" s="169"/>
      <c r="J77" s="169"/>
      <c r="K77" s="169"/>
      <c r="L77" s="169"/>
      <c r="M77" s="169"/>
      <c r="N77" s="169"/>
      <c r="O77" s="169"/>
      <c r="P77" s="169"/>
      <c r="Q77" s="169"/>
      <c r="R77" s="169"/>
      <c r="S77" s="169"/>
      <c r="T77" s="169"/>
      <c r="U77" s="169"/>
      <c r="V77" s="169"/>
      <c r="W77" s="169"/>
      <c r="X77" s="169"/>
      <c r="Y77" s="169"/>
      <c r="Z77" s="169"/>
      <c r="AA77" s="169"/>
      <c r="AB77" s="169"/>
      <c r="AC77" s="169"/>
      <c r="AD77" s="169"/>
      <c r="AE77" s="4"/>
      <c r="AF77" s="10"/>
      <c r="AP77" s="35"/>
    </row>
    <row r="78" spans="3:42" ht="138.6" customHeight="1" x14ac:dyDescent="0.2"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  <c r="O78" s="169"/>
      <c r="P78" s="169"/>
      <c r="Q78" s="169"/>
      <c r="R78" s="169"/>
      <c r="S78" s="169"/>
      <c r="T78" s="169"/>
      <c r="U78" s="169"/>
      <c r="V78" s="169"/>
      <c r="W78" s="169"/>
      <c r="X78" s="169"/>
      <c r="Y78" s="169"/>
      <c r="Z78" s="169"/>
      <c r="AA78" s="169"/>
      <c r="AB78" s="169"/>
      <c r="AC78" s="169"/>
      <c r="AD78" s="169"/>
      <c r="AE78" s="4"/>
      <c r="AF78" s="10"/>
      <c r="AP78" s="35"/>
    </row>
    <row r="79" spans="3:42" ht="126.6" customHeight="1" x14ac:dyDescent="0.4">
      <c r="C79" s="169"/>
      <c r="D79" s="169"/>
      <c r="E79" s="169"/>
      <c r="F79" s="169"/>
      <c r="G79" s="169"/>
      <c r="H79" s="169"/>
      <c r="I79" s="169"/>
      <c r="J79" s="169"/>
      <c r="K79" s="169"/>
      <c r="L79" s="169"/>
      <c r="M79" s="169"/>
      <c r="N79" s="169"/>
      <c r="O79" s="169"/>
      <c r="P79" s="169"/>
      <c r="Q79" s="169"/>
      <c r="R79" s="169"/>
      <c r="S79" s="169"/>
      <c r="T79" s="169"/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3"/>
      <c r="AF79" s="10"/>
      <c r="AP79" s="35"/>
    </row>
    <row r="80" spans="3:42" ht="136.15" customHeight="1" x14ac:dyDescent="0.2">
      <c r="C80" s="169"/>
      <c r="D80" s="169"/>
      <c r="E80" s="169"/>
      <c r="F80" s="169"/>
      <c r="G80" s="169"/>
      <c r="H80" s="169"/>
      <c r="I80" s="169"/>
      <c r="J80" s="169"/>
      <c r="K80" s="169"/>
      <c r="L80" s="169"/>
      <c r="M80" s="169"/>
      <c r="N80" s="169"/>
      <c r="O80" s="169"/>
      <c r="P80" s="169"/>
      <c r="Q80" s="169"/>
      <c r="R80" s="169"/>
      <c r="S80" s="169"/>
      <c r="T80" s="169"/>
      <c r="U80" s="169"/>
      <c r="V80" s="169"/>
      <c r="W80" s="169"/>
      <c r="X80" s="169"/>
      <c r="Y80" s="169"/>
      <c r="Z80" s="169"/>
      <c r="AA80" s="169"/>
      <c r="AB80" s="169"/>
      <c r="AC80" s="169"/>
      <c r="AD80" s="169"/>
      <c r="AE80" s="4"/>
      <c r="AF80" s="14"/>
      <c r="AP80" s="35"/>
    </row>
    <row r="81" spans="3:32" ht="37.5" x14ac:dyDescent="0.2">
      <c r="C81" s="169"/>
      <c r="D81" s="169"/>
      <c r="E81" s="169"/>
      <c r="F81" s="169"/>
      <c r="G81" s="169"/>
      <c r="H81" s="169"/>
      <c r="I81" s="169"/>
      <c r="J81" s="169"/>
      <c r="K81" s="169"/>
      <c r="L81" s="169"/>
      <c r="M81" s="169"/>
      <c r="N81" s="169"/>
      <c r="O81" s="169"/>
      <c r="P81" s="169"/>
      <c r="Q81" s="169"/>
      <c r="R81" s="169"/>
      <c r="S81" s="169"/>
      <c r="T81" s="169"/>
      <c r="U81" s="169"/>
      <c r="V81" s="169"/>
      <c r="W81" s="169"/>
      <c r="X81" s="169"/>
      <c r="Y81" s="169"/>
      <c r="Z81" s="169"/>
      <c r="AA81" s="169"/>
      <c r="AB81" s="169"/>
      <c r="AC81" s="169"/>
      <c r="AD81" s="169"/>
      <c r="AE81" s="4"/>
      <c r="AF81" s="8"/>
    </row>
    <row r="82" spans="3:32" ht="37.5" x14ac:dyDescent="0.2"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  <c r="AC82" s="165"/>
      <c r="AD82" s="165"/>
      <c r="AE82" s="1"/>
      <c r="AF82" s="15"/>
    </row>
    <row r="83" spans="3:32" x14ac:dyDescent="0.2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5"/>
    </row>
    <row r="84" spans="3:32" x14ac:dyDescent="0.2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5"/>
    </row>
    <row r="85" spans="3:32" x14ac:dyDescent="0.2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5"/>
    </row>
    <row r="86" spans="3:32" x14ac:dyDescent="0.2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5"/>
    </row>
    <row r="87" spans="3:32" x14ac:dyDescent="0.2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5"/>
    </row>
    <row r="88" spans="3:32" x14ac:dyDescent="0.2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5"/>
    </row>
    <row r="97" spans="32:32" ht="60" x14ac:dyDescent="0.8">
      <c r="AF97" s="17"/>
    </row>
  </sheetData>
  <mergeCells count="77">
    <mergeCell ref="C23:AD23"/>
    <mergeCell ref="C19:AD19"/>
    <mergeCell ref="C69:AD69"/>
    <mergeCell ref="C68:AD68"/>
    <mergeCell ref="C67:AD67"/>
    <mergeCell ref="C66:AD66"/>
    <mergeCell ref="C65:AD65"/>
    <mergeCell ref="C64:AD64"/>
    <mergeCell ref="C58:AD58"/>
    <mergeCell ref="C57:AD57"/>
    <mergeCell ref="C56:AD56"/>
    <mergeCell ref="C54:AD54"/>
    <mergeCell ref="C35:AD35"/>
    <mergeCell ref="C37:AD37"/>
    <mergeCell ref="C20:AD20"/>
    <mergeCell ref="C21:AD21"/>
    <mergeCell ref="C18:AD18"/>
    <mergeCell ref="C10:AC10"/>
    <mergeCell ref="C11:AC11"/>
    <mergeCell ref="C16:AD16"/>
    <mergeCell ref="C17:AD17"/>
    <mergeCell ref="C30:AD30"/>
    <mergeCell ref="C31:AD31"/>
    <mergeCell ref="C32:AD32"/>
    <mergeCell ref="C33:AD33"/>
    <mergeCell ref="C34:AD34"/>
    <mergeCell ref="C28:AD28"/>
    <mergeCell ref="C29:AC29"/>
    <mergeCell ref="C5:AD5"/>
    <mergeCell ref="C6:AD6"/>
    <mergeCell ref="C7:AD7"/>
    <mergeCell ref="C9:AD9"/>
    <mergeCell ref="C15:AD15"/>
    <mergeCell ref="Z12:AC12"/>
    <mergeCell ref="C8:AC8"/>
    <mergeCell ref="C13:AC13"/>
    <mergeCell ref="C14:AC14"/>
    <mergeCell ref="C22:AD22"/>
    <mergeCell ref="C24:AD24"/>
    <mergeCell ref="C25:AD25"/>
    <mergeCell ref="C26:AD26"/>
    <mergeCell ref="C27:AD27"/>
    <mergeCell ref="C1:AP1"/>
    <mergeCell ref="C3:AD4"/>
    <mergeCell ref="AM3:AM4"/>
    <mergeCell ref="AN3:AN4"/>
    <mergeCell ref="AO3:AO4"/>
    <mergeCell ref="AP3:AP4"/>
    <mergeCell ref="C36:AC36"/>
    <mergeCell ref="C53:AD53"/>
    <mergeCell ref="Z52:AB52"/>
    <mergeCell ref="C38:AD38"/>
    <mergeCell ref="C39:AD39"/>
    <mergeCell ref="C44:AC44"/>
    <mergeCell ref="C46:AC46"/>
    <mergeCell ref="C45:AC45"/>
    <mergeCell ref="C49:AD49"/>
    <mergeCell ref="C40:AC40"/>
    <mergeCell ref="C41:AC41"/>
    <mergeCell ref="C43:AC43"/>
    <mergeCell ref="C42:AC42"/>
    <mergeCell ref="C63:AD63"/>
    <mergeCell ref="C47:AC47"/>
    <mergeCell ref="C70:AD70"/>
    <mergeCell ref="C82:AD82"/>
    <mergeCell ref="C71:AD71"/>
    <mergeCell ref="C72:AD72"/>
    <mergeCell ref="C73:AD73"/>
    <mergeCell ref="C74:AD74"/>
    <mergeCell ref="C75:AD75"/>
    <mergeCell ref="C76:AD76"/>
    <mergeCell ref="C77:AD77"/>
    <mergeCell ref="C78:AD78"/>
    <mergeCell ref="C79:AD79"/>
    <mergeCell ref="C80:AD80"/>
    <mergeCell ref="C81:AD81"/>
    <mergeCell ref="C48:AC48"/>
  </mergeCells>
  <printOptions horizontalCentered="1"/>
  <pageMargins left="0" right="0" top="0.78740157480314965" bottom="0.35433070866141736" header="0.31496062992125984" footer="0.31496062992125984"/>
  <pageSetup paperSize="9" scale="52" fitToHeight="3" orientation="landscape" horizontalDpi="300" verticalDpi="300" r:id="rId1"/>
  <headerFooter alignWithMargins="0"/>
  <rowBreaks count="2" manualBreakCount="2">
    <brk id="15" min="2" max="41" man="1"/>
    <brk id="43" min="2" max="4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МБТ-2024</vt:lpstr>
      <vt:lpstr>'МБТ-2024'!Область_печати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ScherbanNV</cp:lastModifiedBy>
  <cp:lastPrinted>2024-11-05T14:20:21Z</cp:lastPrinted>
  <dcterms:created xsi:type="dcterms:W3CDTF">2005-09-14T12:04:44Z</dcterms:created>
  <dcterms:modified xsi:type="dcterms:W3CDTF">2024-11-05T14:21:21Z</dcterms:modified>
</cp:coreProperties>
</file>