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ходы 2023-2025" sheetId="1" r:id="rId1"/>
  </sheets>
  <definedNames>
    <definedName name="_xlnm.Print_Titles" localSheetId="0">'Доходы 2023-2025'!$8:$8</definedName>
    <definedName name="_xlnm.Print_Area" localSheetId="0">'Доходы 2023-2025'!$A$1:$M$232</definedName>
  </definedNames>
  <calcPr fullCalcOnLoad="1"/>
</workbook>
</file>

<file path=xl/sharedStrings.xml><?xml version="1.0" encoding="utf-8"?>
<sst xmlns="http://schemas.openxmlformats.org/spreadsheetml/2006/main" count="456" uniqueCount="435">
  <si>
    <t>000 8 50 00000 00 0000 000</t>
  </si>
  <si>
    <t>000 8 70 00000 00 0000 000</t>
  </si>
  <si>
    <t>000 8 90 00000 00 0000 000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</si>
  <si>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</si>
  <si>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</si>
  <si>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</si>
  <si>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</si>
  <si>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</si>
  <si>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</si>
  <si>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</si>
  <si>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</si>
  <si>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</si>
  <si>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</si>
  <si>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</si>
  <si>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</si>
  <si>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</si>
  <si>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</si>
  <si>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</si>
  <si>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</si>
  <si>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</si>
  <si>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</si>
  <si>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</si>
  <si>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</si>
  <si>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</si>
  <si>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</si>
  <si>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</si>
  <si>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</si>
  <si>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</si>
  <si>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</si>
  <si>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</si>
  <si>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</si>
  <si>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</si>
  <si>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</si>
  <si>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</si>
  <si>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</si>
  <si>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</si>
  <si>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182 1 08 03010 01 0000 110</t>
  </si>
  <si>
    <t xml:space="preserve">Код бюджетной классификации </t>
  </si>
  <si>
    <t>тыс.руб.</t>
  </si>
  <si>
    <t>005 1 11 07014 04 0000 120</t>
  </si>
  <si>
    <t>000 1 11 09000 00 0000 120</t>
  </si>
  <si>
    <t>005 1 14 01040 04 0000 410</t>
  </si>
  <si>
    <t>000 1 14 06000 00 0000 430</t>
  </si>
  <si>
    <t>000 1 17 05040 04 0000 180</t>
  </si>
  <si>
    <t>005 1 14 06012 04 0000 430</t>
  </si>
  <si>
    <t>005 1 11 05024 04 0000 120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</si>
  <si>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</si>
  <si>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</si>
  <si>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</si>
  <si>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</si>
  <si>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</si>
  <si>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</si>
  <si>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</si>
  <si>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</si>
  <si>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</si>
  <si>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</si>
  <si>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</si>
  <si>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</si>
  <si>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</si>
  <si>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</si>
  <si>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182 1 05 01000 00 0000 110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</si>
  <si>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</si>
  <si>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</si>
  <si>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</si>
  <si>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</si>
  <si>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</si>
  <si>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</si>
  <si>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</si>
  <si>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</si>
  <si>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</si>
  <si>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</si>
  <si>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</si>
  <si>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</si>
  <si>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</si>
  <si>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</si>
  <si>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</si>
  <si>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</si>
  <si>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</si>
  <si>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</si>
  <si>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</si>
  <si>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</si>
  <si>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</si>
  <si>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</si>
  <si>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</si>
  <si>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</si>
  <si>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</si>
  <si>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</si>
  <si>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</si>
  <si>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</si>
  <si>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</si>
  <si>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</si>
  <si>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</si>
  <si>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>Субвенции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</si>
  <si>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</si>
  <si>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</si>
  <si>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000 2 02 30000 00 0000 150</t>
  </si>
  <si>
    <t>001 2 02 35118 04 0000 150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</si>
  <si>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</si>
  <si>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</si>
  <si>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</si>
  <si>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</si>
  <si>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</si>
  <si>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</si>
  <si>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</si>
  <si>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</si>
  <si>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</si>
  <si>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</si>
  <si>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</si>
  <si>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000 2 02 20000 00 0000 150</t>
  </si>
  <si>
    <t>000 2 02 29999 04 0000 150</t>
  </si>
  <si>
    <t>в том числе НДФЛ по доп.нормативу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</si>
  <si>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</si>
  <si>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</si>
  <si>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</si>
  <si>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</si>
  <si>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</si>
  <si>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</si>
  <si>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001 2 02 30024 04 0010 150</t>
  </si>
  <si>
    <t>001 2 02 30024 04 0011 150</t>
  </si>
  <si>
    <t>001 2 02 35120 04 0000 150</t>
  </si>
  <si>
    <t>902 2 02 20216 04 0000 150</t>
  </si>
  <si>
    <t>000 2 02 30029 04 0000 150</t>
  </si>
  <si>
    <t>001 1 08 07150 01 1000 110</t>
  </si>
  <si>
    <t xml:space="preserve">904 1 16 01154 01 0000 140
</t>
  </si>
  <si>
    <t xml:space="preserve">901 2 02 25304 04 0000 150
</t>
  </si>
  <si>
    <t>Субсидии бюджетам городских округов на реализацию мероприятий по обеспечению жильем молодых семей</t>
  </si>
  <si>
    <t>005 1 11 09080 04 0001 120</t>
  </si>
  <si>
    <t>005 1 11 09080 04 0002 120</t>
  </si>
  <si>
    <t>001 1 16 07010 04 0000 140</t>
  </si>
  <si>
    <t>901 2 02 29999 04 0021 150</t>
  </si>
  <si>
    <t>901 2 02 35303 04 0000 150</t>
  </si>
  <si>
    <t>182 1 06 06000 00 0000 110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</si>
  <si>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</si>
  <si>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</si>
  <si>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902 2 02 25497 04 0000 150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</si>
  <si>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</si>
  <si>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</si>
  <si>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902 2 02 25555 04 0001 150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</si>
  <si>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</si>
  <si>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</si>
  <si>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</si>
  <si>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</si>
  <si>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</si>
  <si>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</si>
  <si>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</si>
  <si>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</si>
  <si>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</si>
  <si>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</si>
  <si>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</si>
  <si>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</si>
  <si>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</si>
  <si>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</si>
  <si>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</si>
  <si>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</si>
  <si>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</si>
  <si>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</si>
  <si>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</si>
  <si>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</si>
  <si>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</si>
  <si>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</si>
  <si>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</si>
  <si>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</si>
  <si>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</si>
  <si>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000 1 16 01073 01 0000 140</t>
  </si>
  <si>
    <t>штрафы за мелкое хищение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</si>
  <si>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</si>
  <si>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</si>
  <si>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</si>
  <si>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</si>
  <si>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001 1 13 01994 04 0000 130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</si>
  <si>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</si>
  <si>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</si>
  <si>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</si>
  <si>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</si>
  <si>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</si>
  <si>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</si>
  <si>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</si>
  <si>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</si>
  <si>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</si>
  <si>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</si>
  <si>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</si>
  <si>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</si>
  <si>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2024 год</t>
  </si>
  <si>
    <t>000 1 01 02000 01 1000 110</t>
  </si>
  <si>
    <t xml:space="preserve">182 1 01 02010 01 1000 110 </t>
  </si>
  <si>
    <t>182 1 01 02020 01 1000 110</t>
  </si>
  <si>
    <t>182 1 01 02030 01 1000 110</t>
  </si>
  <si>
    <t>182 1 01 02040 01 1000 110</t>
  </si>
  <si>
    <t>182 1 01 02080 01 1000 110</t>
  </si>
  <si>
    <t>182 1 05 01011 01 1000 110</t>
  </si>
  <si>
    <t xml:space="preserve">Налог, взимаемый в связи с применением упрощенной системы налогообложения, в том числе: </t>
  </si>
  <si>
    <t>182 1 05 04010 02 1000 110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</si>
  <si>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</si>
  <si>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</si>
  <si>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Наименование кода классификации доходов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</si>
  <si>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</si>
  <si>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</si>
  <si>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</si>
  <si>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</si>
  <si>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</si>
  <si>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</si>
  <si>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182 1 06 06032 04 1000 110
</t>
  </si>
  <si>
    <t xml:space="preserve">182 1 06 06042 04 1000 110
</t>
  </si>
  <si>
    <t>Государственная пошлина за выдачу разрешения на установку рекламной конструкции</t>
  </si>
  <si>
    <t>182 1 08 03010 01 1050 110</t>
  </si>
  <si>
    <t>182 1 08 03010 01 1060 110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</si>
  <si>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</si>
  <si>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</si>
  <si>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</si>
  <si>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</si>
  <si>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</si>
  <si>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</si>
  <si>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</si>
  <si>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048 1 12 01010 01 6000 120</t>
  </si>
  <si>
    <t>048 1 12 01030 01 6000 120</t>
  </si>
  <si>
    <t>048 1 12 01041 01 6000 120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</si>
  <si>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</si>
  <si>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</si>
  <si>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</si>
  <si>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</si>
  <si>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902 1 17 05040 04 0000 180</t>
  </si>
  <si>
    <t>831 1 16 01063 01 9000 140</t>
  </si>
  <si>
    <t>831 1 16 01073 01 0027 140</t>
  </si>
  <si>
    <t xml:space="preserve">831  1 16 01203 01 0021 140
</t>
  </si>
  <si>
    <t>831 1 16 01053 01 0035 140</t>
  </si>
  <si>
    <t>000 1 16 01133 01 0000 140</t>
  </si>
  <si>
    <t>838 1 16 01133 01 9000 140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</si>
  <si>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</si>
  <si>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</si>
  <si>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005 1 11 09080 04 0000 120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</si>
  <si>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</si>
  <si>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</si>
  <si>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</si>
  <si>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</si>
  <si>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</si>
  <si>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</si>
  <si>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</si>
  <si>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</si>
  <si>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</si>
  <si>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</si>
  <si>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</si>
  <si>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</si>
  <si>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</si>
  <si>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001 2 02 25519 04 0000 150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</si>
  <si>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</si>
  <si>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</si>
  <si>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000 2 02 49999 04 0000 150
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</si>
  <si>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</si>
  <si>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на реализацию отдельных мероприятий муниципальных программ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</si>
  <si>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</si>
  <si>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</si>
  <si>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</si>
  <si>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</si>
  <si>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001 2 02 49999 04 0001 150
</t>
  </si>
  <si>
    <t>901 2 02 39999 04 0002 150</t>
  </si>
  <si>
    <t>901 2 02 39999 04 0003 150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</si>
  <si>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</si>
  <si>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>902 2 02 30024 04 0014 150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</si>
  <si>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</si>
  <si>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2025 год</t>
  </si>
  <si>
    <t>902 2 02 25555 04 0007 150</t>
  </si>
  <si>
    <t>Субсидии бюджетам городских округов на строительство и реконструкцию объектов теплоснабжения</t>
  </si>
  <si>
    <t>001 2 02 29999 04 0006 150</t>
  </si>
  <si>
    <t>001 2 02 29999 04 0007 150</t>
  </si>
  <si>
    <t>Субсидии бюджетам городских округов на создание доступной среды в муниципальных учреждениях культуры</t>
  </si>
  <si>
    <t>Субсидии бюджетам городских округов на создание доступной среды в муниципальных учреждениях дополнительного образования сферы культуры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</si>
  <si>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</si>
  <si>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 родительской платы, на оплату банковских и почтовых услуг по перечислению компенсации родительской платы)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</si>
  <si>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труда работников, осуществляющих работу по обеспечению выплаты компенсации  родительской платы)</t>
  </si>
  <si>
    <t xml:space="preserve">Субвенции бюджетам городских округов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</si>
  <si>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</si>
  <si>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</si>
  <si>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</si>
  <si>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Субвенции бюджетам городских округов на компенсацию проезда к месту учебы и обратно отдельным категориям обучающихся по очной форме обучения муниципальных общеобразовательных  организаций</t>
  </si>
  <si>
    <t>Субвенции бюджетам городских округов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</si>
  <si>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</si>
  <si>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816 1 16 02020 02 0000 140</t>
  </si>
  <si>
    <t>000 1 16 10123 01 0041 140</t>
  </si>
  <si>
    <t>прочие неналоговые доходы</t>
  </si>
  <si>
    <t>000 1 13 02994 04 0000 130</t>
  </si>
  <si>
    <t>Прочие доходы от компенсации затрат бюджетов городских округов</t>
  </si>
  <si>
    <t>001 1 13 02994 04 0000 130</t>
  </si>
  <si>
    <t>001 1 17 05040 04 0000 180</t>
  </si>
  <si>
    <t>182 1 16 10123 01 0041 140</t>
  </si>
  <si>
    <t>001 1 16 10123 01 0041 140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</si>
  <si>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</si>
  <si>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</si>
  <si>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</si>
  <si>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182 1 05 07000 01 1000 110</t>
  </si>
  <si>
    <t>902 2 02 25013 04 0000 150</t>
  </si>
  <si>
    <t>Субсидии бюджетам городских округов на сокращение доли загрязненных сточных вод</t>
  </si>
  <si>
    <t>2026 год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</si>
  <si>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</si>
  <si>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</si>
  <si>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831 1 16 01113 01 9000 140</t>
  </si>
  <si>
    <t>000 1 16 18000 02 0000 140</t>
  </si>
  <si>
    <t>182 1 16 18000 02 0000 140</t>
  </si>
  <si>
    <t xml:space="preserve"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распределемые Федеральным казначейством между бюджетами субъектов Российской Федерации в соответствии с федеральным законом о федеральном бюджете.
</t>
  </si>
  <si>
    <t>Административные штрафы, установленные главой 17 Кодекса Российской Федерации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прав, в том числе:</t>
  </si>
  <si>
    <t xml:space="preserve">838 1 16 01173 01 9000 140
</t>
  </si>
  <si>
    <t xml:space="preserve">831 1 16 01203 01 9000 140
</t>
  </si>
  <si>
    <t>838 1 16 01063 01 0009 140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</si>
  <si>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</si>
  <si>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001 2 02 29999 04 0035 150</t>
  </si>
  <si>
    <t>Субсидии бюджетам городских округов на проведение капитального ремонта, технического переоснащения и благоустройство территорий муниципальных объектов культуры</t>
  </si>
  <si>
    <t>901 2 02 25172 04 0002 150</t>
  </si>
  <si>
    <t>Субсидии бюджетам городских округов на оснащение (обновление материально - 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программам. (Обновление материально - технической базы в организациях, осуществляющих образовательную деятельность, исключительно по адаптированным основным общеобразовательным программам)</t>
  </si>
  <si>
    <t>Субсидии бюджетам городских округов на оснащение (обновление материально - 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программам.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</si>
  <si>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901 2 02 25172 04 0001 150</t>
  </si>
  <si>
    <t>902 2 02 29999 04 0018 150</t>
  </si>
  <si>
    <t>Субсидии бюджетам городских округов на благоустройство лесопарковых зон</t>
  </si>
  <si>
    <t>902 2 02 29999 04 0016 150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</si>
  <si>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</si>
  <si>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Субсидии бюджетам городских округов на устройство систем наружного освещения в рамках реализации проекта «Светлый город»</t>
  </si>
  <si>
    <t>902 2 02 29999 04 0003 150</t>
  </si>
  <si>
    <t>Субсидии бюджетам городских округов на ямочный ремонт асфальтового покрытия дворовых территорий</t>
  </si>
  <si>
    <t>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</t>
  </si>
  <si>
    <t>001 2 02 29999 04 0005 150</t>
  </si>
  <si>
    <t>Субсидии бюджетам городских округов на ремонт подъездов в многоквартирных домах</t>
  </si>
  <si>
    <t>Субвенции бюджетам городских округов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</si>
  <si>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901 2 02 35179 04 0000150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</si>
  <si>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</si>
  <si>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838 1 16 01193 01 0029 140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</si>
  <si>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</si>
  <si>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 за невыполнение требований и мероприятий в области гражданской обороны)</t>
  </si>
  <si>
    <t>838 1 16 01203 01 0008 140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</si>
  <si>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</si>
  <si>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838 1 16 01173 01 0007 140</t>
  </si>
  <si>
    <t>Административные штрафы, установленные главой 17 Кодекса Российской Федерации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 ,следователя, дознавателя или должностного лица, осуществляющего производство по делу об административном правонарушении)</t>
  </si>
  <si>
    <t>838 1 16 01173 01 0008 140</t>
  </si>
  <si>
    <t>Административные штрафы, установленные главой 17 Кодекса Российской Федерации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</si>
  <si>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182 1 03 02231 01 0000 110</t>
  </si>
  <si>
    <t>182 1 03 02241 01 0000 110</t>
  </si>
  <si>
    <t>182 1 03 02251 01 0000 110</t>
  </si>
  <si>
    <t>182 1 03 02261 01 0000 110</t>
  </si>
  <si>
    <t xml:space="preserve">000 1 16 01170 01 0000 140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</si>
  <si>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разграничена, в том числе:</t>
  </si>
  <si>
    <t>заключенным Управлением ЖКХ и РГИ города Лыткарино</t>
  </si>
  <si>
    <t>прочие неналоговые доходы бюджетов городских округов (средства от выдачи разрешений на вырубку зеленых насаждений)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</si>
  <si>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</si>
  <si>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</si>
  <si>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182 1 01 02 130 01 1000 110</t>
  </si>
  <si>
    <t>182 1 01 02 140 01 1000 110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</si>
  <si>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</si>
  <si>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</si>
  <si>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</si>
  <si>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округов на поддержку отрасли культуры</t>
  </si>
  <si>
    <r>
      <t xml:space="preserve">005 </t>
    </r>
    <r>
      <rPr>
        <sz val="11"/>
        <rFont val="Times New Roman"/>
        <family val="1"/>
      </rPr>
      <t>2 02 30024 04 0006 150</t>
    </r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</si>
  <si>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</si>
  <si>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</si>
  <si>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Утвержденный бюджет на 2023 год (первоначальный)</t>
  </si>
  <si>
    <t>Утвержденный бюджет на 2023 год (уточнение от 26.10.2023г)</t>
  </si>
  <si>
    <t>Ожидаемое исполнение бюджета в 2023 году</t>
  </si>
  <si>
    <t>%                    ожидаемого исполнения к первоначально утвержденному бюджету 2023 года</t>
  </si>
  <si>
    <t>%                ожидаемого исполнения к уточненному бюджету 2023 года</t>
  </si>
  <si>
    <t>% ожидаемого исполнения к проекту бюджета на 2024 год</t>
  </si>
  <si>
    <t>% ожидаемого исполнения к проекту бюджета на 2025 год</t>
  </si>
  <si>
    <t>% ожидаемого исполнения к проекту бюджета на 2026 год</t>
  </si>
  <si>
    <t>875,8</t>
  </si>
  <si>
    <t>838 1 16 01203 01 0007 140</t>
  </si>
  <si>
    <t>24,1</t>
  </si>
  <si>
    <t>2650,3</t>
  </si>
  <si>
    <t>902 2 02 20077 04 0000 150</t>
  </si>
  <si>
    <t>Субсидии бюджетам городских округов на софинансирование капитальных вложений в объекты муниципальной собственности (на капитальные вложения в общеобразовательные организации в целях обеспечения односменного режима обучение)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</si>
  <si>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софинасирование работ по капитальному ремонту и ремонту автомобильных дорог общего пользования местного значения),</t>
  </si>
  <si>
    <t>902 2 02 20302 04 0000 150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</si>
  <si>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</si>
  <si>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Субсидии бюджетам городских округов на обеспечение образовательных организаций материально -технической базой для внедрения цифровой образовательной среды</t>
  </si>
  <si>
    <t>901 2 02 25210 04 0000 150</t>
  </si>
  <si>
    <t>Субсидии бюджетам городских округов на реализацию программ формирования современной среды (ремонт дворовых территорий)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</si>
  <si>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</si>
  <si>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</si>
  <si>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902 2 02 25555 04 0004 150</t>
  </si>
  <si>
    <t>Субсидии бюджетам городских округов на реализацию программ формирования современной городской среды (на создание и ремонт пешеходных коммуникаций)</t>
  </si>
  <si>
    <t>001 2 02 25555 04 0005 150</t>
  </si>
  <si>
    <t>Субсидии бюджетам городских округов на реализацию программ формирования современной городской среды (на ремонт подъездов в многоквартирных домах)</t>
  </si>
  <si>
    <t>902 2 02 25555 04 0006 150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</si>
  <si>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 благоустройство скверов)</t>
  </si>
  <si>
    <t>902 2 02 25555 04 0008 150</t>
  </si>
  <si>
    <t>Субсидии бюджетам городских округов на реализацию программ формирования современной городской среды (на благоустройство лесопарковых зон)</t>
  </si>
  <si>
    <t>902 2 02 25555 04 0009 150</t>
  </si>
  <si>
    <t>Субсидии бюджетам городских округов на реализацию программ формирования современной городской среды (на устройство систем наружного освещения в рамках реализации проекта "Светлый город")</t>
  </si>
  <si>
    <t>902 2 02 25750 04 0001 150</t>
  </si>
  <si>
    <t>Субсидии бюджетам городских округов на реализацию мероприятий по модернизации школьных систем образования (на проведение работ по капитальному ремонту зданий региональных (муниципальных) общеобразовательных организаций)</t>
  </si>
  <si>
    <t>902 2 02 25750 04 0002 150</t>
  </si>
  <si>
    <t>Субсидии бюджетам городских округов на реализацию мероприятий по модернизации школьных систем образования (на оснащение отремонтированных зданий общеобразовательных организаций средствами обучения и воспитания)</t>
  </si>
  <si>
    <t>901 2 02 25786 04 0000 150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</si>
  <si>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</si>
  <si>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901 2 02 29999 04 0008 150</t>
  </si>
  <si>
    <t>Субсидии бюджетам городских округов  на укрепление материально - технической базы общеобразовательных организаций, команды которых заняли 1-5 места на соревнованиях "Веселые старты"</t>
  </si>
  <si>
    <t>902 2 02 29999 04 0009 150</t>
  </si>
  <si>
    <t>902 2 02 29999 04 0031 150</t>
  </si>
  <si>
    <t>Субсидии бюджетам городских округов на мероприятия по разработке прокетно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</si>
  <si>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>902 2 02 29999 04 0032 150</t>
  </si>
  <si>
    <t>Субсидии бюджетам городских округов на благоустройство территорий муниципальных общеобразовательных организаций, в зданиях которых выполнен капитальный ремонт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</si>
  <si>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</si>
  <si>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902 1 13 02994 04 0000 130</t>
  </si>
  <si>
    <t>005 1 14 06312 04 0000 430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</si>
  <si>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</si>
  <si>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005 1 16 07090 04 0000 140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</si>
  <si>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</si>
  <si>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000 1 16 10030 04 0000 140</t>
  </si>
  <si>
    <t>005 1 16 10032 04 0000 140</t>
  </si>
  <si>
    <t>Платежи по искам о возмещении ущерба, а также платежи, уплаченные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 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</si>
  <si>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 ) учреждениями, унитарными предприятиями)</t>
  </si>
  <si>
    <t>188 1 16 10123 01 0041 140</t>
  </si>
  <si>
    <t>Субсидии бюджетам городских округов на техническую поддержку программно - 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</si>
  <si>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902 2 02 29999 04 0014 150</t>
  </si>
  <si>
    <t>Субсидии бюджетам городских округов на создание и ремонт пешеходных коммуникаций</t>
  </si>
  <si>
    <t>901 2 02 29999 04 0020 150</t>
  </si>
  <si>
    <t>Субсидии бюджетам городских округов на реализацию на территориях муниципальных образований проектов граждан, сформированных в рамках практик инициативного бюджетирования</t>
  </si>
  <si>
    <t>902 2 02 29999 04 0027 150</t>
  </si>
  <si>
    <t>Субсидии бюджетам городских округов на проведение работ по капитальному ремонту зданий региональных (муниципальных) общеобразовательных организаций</t>
  </si>
  <si>
    <t>902 2 02 29999 04 0028 150</t>
  </si>
  <si>
    <t>Субсидии бюджетам городских округов на оснащение отремонтированных зданий общеобразовательных организаций средствами обучения и воспитания</t>
  </si>
  <si>
    <t>902 2 02 29999 04 0033150</t>
  </si>
  <si>
    <t>Субсидии бюджетам городских округов на обустройство и установку детских игровых площадок</t>
  </si>
  <si>
    <t>902 2 02 29999 04 0034 150</t>
  </si>
  <si>
    <t>Субсидии бюджетам городских округов на устройство спортивных и детских площадок на территории муниципальных общеобразовательных организаций</t>
  </si>
  <si>
    <t>901 2 02 49999 04 0005 150</t>
  </si>
  <si>
    <t>Прочие межбюджетные трансферты, передаваемые бюджетам городских округов на финансовое обеспечение расходов в связи с освобожджением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области. реализющих программы дошкольного образования</t>
  </si>
  <si>
    <t>001 2 02 49999 04 0008 150</t>
  </si>
  <si>
    <t>Прочие межбюджетные трансферты, передаваемые бюджетам городских округов на сохранение достигнутого уровня заработной платы работников муниципальных учреждений культуры</t>
  </si>
  <si>
    <t>Прочие межбюджетные трансферты, передаваемые бюджетам городских округов на сохранение достигнутого уровня заработной платы врачей и среднего медицинского персонала муниципальных учреждений физической культуры и спорта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</si>
  <si>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</si>
  <si>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</si>
  <si>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001 2 19 60010 04 0000 150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</si>
  <si>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</si>
  <si>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005 2 19 35485 04 0000 150</t>
  </si>
  <si>
    <t>Возврат остатков субвенций на обеспечение жильем граждан, уволенных с военной службы, и приравненных к ним лиц из бюджетов городских округов</t>
  </si>
  <si>
    <t>901 2 19 35303 04 0000 150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</si>
  <si>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</si>
  <si>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901 2 19 60010 04 0000 150</t>
  </si>
  <si>
    <t>902 2 19 60010 04 0000 150</t>
  </si>
  <si>
    <t>Оценка ожидаемого исполнения бюджета по доходам городского округа Лыткарино Московской области за 2023 год и сравнение проекта бюджета на 2024 год и плановый период 2025 и 2026 годов с ожидаемым исполнением бюджета за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</si>
</sst>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49" fontId="1" fillId="32" borderId="0" xfId="0" applyNumberFormat="1" applyFont="1" applyFill="1" applyAlignment="1">
      <alignment horizontal="left" vertical="top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54" applyFont="1" applyFill="1" applyBorder="1" applyAlignment="1">
      <alignment horizontal="justify" vertical="top" wrapText="1"/>
      <protection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6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8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58" fillId="32" borderId="0" xfId="0" applyFont="1" applyFill="1" applyAlignment="1">
      <alignment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4" fontId="1" fillId="32" borderId="0" xfId="0" applyNumberFormat="1" applyFont="1" applyFill="1" applyAlignment="1">
      <alignment/>
    </xf>
    <xf numFmtId="0" fontId="58" fillId="33" borderId="10" xfId="0" applyFont="1" applyFill="1" applyBorder="1" applyAlignment="1">
      <alignment horizontal="left" vertical="center" wrapText="1"/>
    </xf>
    <xf numFmtId="175" fontId="59" fillId="33" borderId="10" xfId="0" applyNumberFormat="1" applyFont="1" applyFill="1" applyBorder="1" applyAlignment="1">
      <alignment horizontal="left" vertical="center" wrapText="1"/>
    </xf>
    <xf numFmtId="172" fontId="60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 quotePrefix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172" fontId="9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175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175" fontId="59" fillId="33" borderId="10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2" fillId="32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49" fontId="39" fillId="32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2"/>
  <sheetViews>
    <sheetView tabSelected="1" view="pageBreakPreview" zoomScale="60" workbookViewId="0" topLeftCell="A224">
      <selection activeCell="E11" sqref="E11"/>
    </sheetView>
  </sheetViews>
  <sheetFormatPr defaultColWidth="9.00390625" defaultRowHeight="12.75"/>
  <cols>
    <col min="1" max="1" width="28.00390625" style="1" customWidth="1"/>
    <col min="2" max="2" width="65.625" style="1" customWidth="1"/>
    <col min="3" max="3" width="23.00390625" style="89" customWidth="1"/>
    <col min="4" max="4" width="22.625" style="89" customWidth="1"/>
    <col min="5" max="5" width="23.375" style="89" customWidth="1"/>
    <col min="6" max="6" width="15.625" style="1" customWidth="1"/>
    <col min="7" max="7" width="15.125" style="1" customWidth="1"/>
    <col min="8" max="8" width="15.00390625" style="1" customWidth="1"/>
    <col min="9" max="9" width="21.125" style="1" customWidth="1"/>
    <col min="10" max="10" width="18.625" style="1" customWidth="1"/>
    <col min="11" max="11" width="19.125" style="1" customWidth="1"/>
    <col min="12" max="12" width="22.625" style="1" customWidth="1"/>
    <col min="13" max="13" width="23.00390625" style="1" customWidth="1"/>
    <col min="14" max="16384" width="9.125" style="1" customWidth="1"/>
  </cols>
  <sheetData>
    <row r="1" spans="2:8" ht="14.25" customHeight="1">
      <c r="B1" s="11"/>
      <c r="C1" s="87"/>
      <c r="D1" s="87"/>
      <c r="E1" s="87"/>
      <c r="F1" s="11"/>
      <c r="G1" s="11"/>
      <c r="H1" s="11"/>
    </row>
    <row r="2" spans="1:8" ht="14.25" customHeight="1">
      <c r="A2" s="3"/>
      <c r="B2" s="91"/>
      <c r="C2" s="91"/>
      <c r="D2" s="91"/>
      <c r="E2" s="91"/>
      <c r="F2" s="91"/>
      <c r="G2" s="91"/>
      <c r="H2" s="91"/>
    </row>
    <row r="3" spans="2:8" ht="14.25" customHeight="1">
      <c r="B3" s="91"/>
      <c r="C3" s="91"/>
      <c r="D3" s="91"/>
      <c r="E3" s="91"/>
      <c r="F3" s="91"/>
      <c r="G3" s="91"/>
      <c r="H3" s="91"/>
    </row>
    <row r="4" spans="1:8" ht="14.25" customHeight="1">
      <c r="A4" s="3"/>
      <c r="B4" s="92"/>
      <c r="C4" s="92"/>
      <c r="D4" s="92"/>
      <c r="E4" s="92"/>
      <c r="F4" s="92"/>
      <c r="G4" s="93"/>
      <c r="H4" s="93"/>
    </row>
    <row r="5" spans="1:7" ht="42" customHeight="1">
      <c r="A5" s="3"/>
      <c r="B5" s="8"/>
      <c r="C5" s="87"/>
      <c r="D5" s="87"/>
      <c r="E5" s="87"/>
      <c r="F5" s="8"/>
      <c r="G5" s="9"/>
    </row>
    <row r="6" spans="1:13" ht="18.75" customHeight="1">
      <c r="A6" s="100" t="s">
        <v>434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s="2" customFormat="1" ht="22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7" s="2" customFormat="1" ht="6" customHeight="1">
      <c r="A8" s="4"/>
      <c r="B8" s="7"/>
      <c r="C8" s="88"/>
      <c r="D8" s="88"/>
      <c r="E8" s="88"/>
      <c r="F8" s="7"/>
      <c r="G8" s="7"/>
    </row>
    <row r="9" spans="1:13" s="2" customFormat="1" ht="14.25" customHeight="1">
      <c r="A9" s="4"/>
      <c r="B9" s="5"/>
      <c r="C9" s="5"/>
      <c r="D9" s="5"/>
      <c r="E9" s="5"/>
      <c r="F9" s="5"/>
      <c r="G9" s="6"/>
      <c r="M9" s="6" t="s">
        <v>38</v>
      </c>
    </row>
    <row r="10" spans="1:13" s="10" customFormat="1" ht="102" customHeight="1">
      <c r="A10" s="80" t="s">
        <v>37</v>
      </c>
      <c r="B10" s="81" t="s">
        <v>194</v>
      </c>
      <c r="C10" s="80" t="s">
        <v>350</v>
      </c>
      <c r="D10" s="80" t="s">
        <v>351</v>
      </c>
      <c r="E10" s="80" t="s">
        <v>352</v>
      </c>
      <c r="F10" s="80" t="s">
        <v>182</v>
      </c>
      <c r="G10" s="80" t="s">
        <v>259</v>
      </c>
      <c r="H10" s="80" t="s">
        <v>291</v>
      </c>
      <c r="I10" s="80" t="s">
        <v>353</v>
      </c>
      <c r="J10" s="80" t="s">
        <v>354</v>
      </c>
      <c r="K10" s="80" t="s">
        <v>355</v>
      </c>
      <c r="L10" s="80" t="s">
        <v>356</v>
      </c>
      <c r="M10" s="80" t="s">
        <v>357</v>
      </c>
    </row>
    <row r="11" spans="1:13" s="2" customFormat="1" ht="15">
      <c r="A11" s="43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8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</row>
    <row r="12" spans="1:13" s="2" customFormat="1" ht="20.25" customHeight="1">
      <c r="A12" s="21" t="s">
        <v>22</v>
      </c>
      <c r="B12" s="50" t="s">
        <v>84</v>
      </c>
      <c r="C12" s="13">
        <f aca="true" t="shared" si="0" ref="C12:H12">C13+C14</f>
        <v>1339603</v>
      </c>
      <c r="D12" s="13">
        <f t="shared" si="0"/>
        <v>1416859.7999999998</v>
      </c>
      <c r="E12" s="13">
        <f>E13+E14</f>
        <v>1416859.7999999998</v>
      </c>
      <c r="F12" s="13">
        <f t="shared" si="0"/>
        <v>1757526.7000000002</v>
      </c>
      <c r="G12" s="13">
        <f t="shared" si="0"/>
        <v>1641978.5999999999</v>
      </c>
      <c r="H12" s="13">
        <f t="shared" si="0"/>
        <v>1521627.3</v>
      </c>
      <c r="I12" s="13">
        <f>E12/C12*100</f>
        <v>105.76714145907407</v>
      </c>
      <c r="J12" s="13">
        <f>E12/D12*100</f>
        <v>100</v>
      </c>
      <c r="K12" s="13">
        <f>E12/F12*100</f>
        <v>80.61668707508112</v>
      </c>
      <c r="L12" s="13">
        <f>E12/G12*100</f>
        <v>86.28978477551412</v>
      </c>
      <c r="M12" s="13">
        <f>E12/H12*100</f>
        <v>93.11477258590193</v>
      </c>
    </row>
    <row r="13" spans="1:13" s="2" customFormat="1" ht="20.25" customHeight="1">
      <c r="A13" s="21"/>
      <c r="B13" s="50" t="s">
        <v>116</v>
      </c>
      <c r="C13" s="13">
        <f aca="true" t="shared" si="1" ref="C13:H13">C15+C25+C30+C37+C42</f>
        <v>1204079</v>
      </c>
      <c r="D13" s="13">
        <f t="shared" si="1"/>
        <v>1251184.9</v>
      </c>
      <c r="E13" s="13">
        <f>E15+E25+E30+E37+E42+12.5</f>
        <v>1244185.7</v>
      </c>
      <c r="F13" s="13">
        <f t="shared" si="1"/>
        <v>1577932.1</v>
      </c>
      <c r="G13" s="13">
        <f t="shared" si="1"/>
        <v>1481603.2</v>
      </c>
      <c r="H13" s="13">
        <f t="shared" si="1"/>
        <v>1356800</v>
      </c>
      <c r="I13" s="13">
        <f aca="true" t="shared" si="2" ref="I13:I76">E13/C13*100</f>
        <v>103.33090270654999</v>
      </c>
      <c r="J13" s="13">
        <f aca="true" t="shared" si="3" ref="J13:J76">E13/D13*100</f>
        <v>99.4405942718778</v>
      </c>
      <c r="K13" s="13">
        <f aca="true" t="shared" si="4" ref="K13:K76">E13/F13*100</f>
        <v>78.84912791874883</v>
      </c>
      <c r="L13" s="13">
        <f aca="true" t="shared" si="5" ref="L13:L76">E13/G13*100</f>
        <v>83.97563531180278</v>
      </c>
      <c r="M13" s="13">
        <f aca="true" t="shared" si="6" ref="M13:M56">E13/H13*100</f>
        <v>91.70000737028302</v>
      </c>
    </row>
    <row r="14" spans="1:13" s="2" customFormat="1" ht="20.25" customHeight="1">
      <c r="A14" s="21"/>
      <c r="B14" s="50" t="s">
        <v>93</v>
      </c>
      <c r="C14" s="13">
        <f>C47+C60+C64+C70+C78+C129</f>
        <v>135524</v>
      </c>
      <c r="D14" s="13">
        <f>D47+D60+D64+D70+D78+D129</f>
        <v>165674.9</v>
      </c>
      <c r="E14" s="13">
        <f>E47+E60+E64+E70+E78+E129</f>
        <v>172674.09999999998</v>
      </c>
      <c r="F14" s="13">
        <f>F47+F60+F64+F70+F78+F129</f>
        <v>179594.6</v>
      </c>
      <c r="G14" s="13">
        <f>G47+G60+G64+G70+G78+G129</f>
        <v>160375.4</v>
      </c>
      <c r="H14" s="13">
        <f>H47+H60+H64+H70+H78+H129</f>
        <v>164827.3</v>
      </c>
      <c r="I14" s="13">
        <f t="shared" si="2"/>
        <v>127.41219267436024</v>
      </c>
      <c r="J14" s="13">
        <f t="shared" si="3"/>
        <v>104.22465925737694</v>
      </c>
      <c r="K14" s="13">
        <f t="shared" si="4"/>
        <v>96.14659906255531</v>
      </c>
      <c r="L14" s="13">
        <f t="shared" si="5"/>
        <v>107.66869482476737</v>
      </c>
      <c r="M14" s="13">
        <f t="shared" si="6"/>
        <v>104.76061914500814</v>
      </c>
    </row>
    <row r="15" spans="1:13" s="2" customFormat="1" ht="24.75" customHeight="1">
      <c r="A15" s="21" t="s">
        <v>14</v>
      </c>
      <c r="B15" s="51" t="s">
        <v>31</v>
      </c>
      <c r="C15" s="13">
        <f aca="true" t="shared" si="7" ref="C15:H15">C16</f>
        <v>718996</v>
      </c>
      <c r="D15" s="13">
        <f t="shared" si="7"/>
        <v>715862</v>
      </c>
      <c r="E15" s="13">
        <f t="shared" si="7"/>
        <v>715862</v>
      </c>
      <c r="F15" s="13">
        <f t="shared" si="7"/>
        <v>1050913</v>
      </c>
      <c r="G15" s="13">
        <f t="shared" si="7"/>
        <v>892505</v>
      </c>
      <c r="H15" s="13">
        <f t="shared" si="7"/>
        <v>695316</v>
      </c>
      <c r="I15" s="13">
        <f t="shared" si="2"/>
        <v>99.56411440397443</v>
      </c>
      <c r="J15" s="13">
        <f t="shared" si="3"/>
        <v>100</v>
      </c>
      <c r="K15" s="13">
        <f t="shared" si="4"/>
        <v>68.11810302089707</v>
      </c>
      <c r="L15" s="13">
        <f t="shared" si="5"/>
        <v>80.20817810544479</v>
      </c>
      <c r="M15" s="13">
        <f t="shared" si="6"/>
        <v>102.95491546289746</v>
      </c>
    </row>
    <row r="16" spans="1:13" s="2" customFormat="1" ht="27" customHeight="1">
      <c r="A16" s="22" t="s">
        <v>183</v>
      </c>
      <c r="B16" s="52" t="s">
        <v>6</v>
      </c>
      <c r="C16" s="13">
        <f aca="true" t="shared" si="8" ref="C16:H16">C18+C19+C20+C21+C22+C23+C24</f>
        <v>718996</v>
      </c>
      <c r="D16" s="13">
        <f t="shared" si="8"/>
        <v>715862</v>
      </c>
      <c r="E16" s="13">
        <f t="shared" si="8"/>
        <v>715862</v>
      </c>
      <c r="F16" s="13">
        <f t="shared" si="8"/>
        <v>1050913</v>
      </c>
      <c r="G16" s="13">
        <f t="shared" si="8"/>
        <v>892505</v>
      </c>
      <c r="H16" s="13">
        <f t="shared" si="8"/>
        <v>695316</v>
      </c>
      <c r="I16" s="13">
        <f t="shared" si="2"/>
        <v>99.56411440397443</v>
      </c>
      <c r="J16" s="13">
        <f t="shared" si="3"/>
        <v>100</v>
      </c>
      <c r="K16" s="13">
        <f t="shared" si="4"/>
        <v>68.11810302089707</v>
      </c>
      <c r="L16" s="13">
        <f t="shared" si="5"/>
        <v>80.20817810544479</v>
      </c>
      <c r="M16" s="13">
        <f t="shared" si="6"/>
        <v>102.95491546289746</v>
      </c>
    </row>
    <row r="17" spans="1:13" s="2" customFormat="1" ht="27" customHeight="1" hidden="1">
      <c r="A17" s="22"/>
      <c r="B17" s="52" t="s">
        <v>110</v>
      </c>
      <c r="C17" s="82">
        <v>433277.99</v>
      </c>
      <c r="D17" s="14">
        <v>431403.49</v>
      </c>
      <c r="E17" s="14"/>
      <c r="F17" s="12">
        <v>693234</v>
      </c>
      <c r="G17" s="12">
        <v>500145</v>
      </c>
      <c r="H17" s="12">
        <v>270388</v>
      </c>
      <c r="I17" s="13">
        <f t="shared" si="2"/>
        <v>0</v>
      </c>
      <c r="J17" s="13">
        <f t="shared" si="3"/>
        <v>0</v>
      </c>
      <c r="K17" s="13">
        <f t="shared" si="4"/>
        <v>0</v>
      </c>
      <c r="L17" s="13">
        <f t="shared" si="5"/>
        <v>0</v>
      </c>
      <c r="M17" s="13">
        <f t="shared" si="6"/>
        <v>0</v>
      </c>
    </row>
    <row r="18" spans="1:13" s="2" customFormat="1" ht="114" customHeight="1">
      <c r="A18" s="22" t="s">
        <v>184</v>
      </c>
      <c r="B18" s="53" t="s">
        <v>195</v>
      </c>
      <c r="C18" s="14">
        <v>620387.7</v>
      </c>
      <c r="D18" s="14">
        <v>601723.7</v>
      </c>
      <c r="E18" s="14">
        <v>622412</v>
      </c>
      <c r="F18" s="14">
        <v>906000</v>
      </c>
      <c r="G18" s="14">
        <v>765664</v>
      </c>
      <c r="H18" s="14">
        <v>589666</v>
      </c>
      <c r="I18" s="13">
        <f t="shared" si="2"/>
        <v>100.32629595976839</v>
      </c>
      <c r="J18" s="13">
        <f t="shared" si="3"/>
        <v>103.43817270285349</v>
      </c>
      <c r="K18" s="13">
        <f t="shared" si="4"/>
        <v>68.69889624724061</v>
      </c>
      <c r="L18" s="13">
        <f t="shared" si="5"/>
        <v>81.2904877335228</v>
      </c>
      <c r="M18" s="13">
        <f t="shared" si="6"/>
        <v>105.5533132315582</v>
      </c>
    </row>
    <row r="19" spans="1:13" s="2" customFormat="1" ht="143.25" customHeight="1">
      <c r="A19" s="22" t="s">
        <v>185</v>
      </c>
      <c r="B19" s="53" t="s">
        <v>196</v>
      </c>
      <c r="C19" s="14">
        <v>4422.3</v>
      </c>
      <c r="D19" s="14">
        <v>4422.3</v>
      </c>
      <c r="E19" s="14">
        <v>600</v>
      </c>
      <c r="F19" s="14">
        <v>2050.5</v>
      </c>
      <c r="G19" s="14">
        <v>1800</v>
      </c>
      <c r="H19" s="14">
        <v>2000</v>
      </c>
      <c r="I19" s="13">
        <f t="shared" si="2"/>
        <v>13.567600569839222</v>
      </c>
      <c r="J19" s="13">
        <f t="shared" si="3"/>
        <v>13.567600569839222</v>
      </c>
      <c r="K19" s="13">
        <f t="shared" si="4"/>
        <v>29.261155815654718</v>
      </c>
      <c r="L19" s="13">
        <f t="shared" si="5"/>
        <v>33.33333333333333</v>
      </c>
      <c r="M19" s="13">
        <f t="shared" si="6"/>
        <v>30</v>
      </c>
    </row>
    <row r="20" spans="1:13" s="2" customFormat="1" ht="82.5" customHeight="1">
      <c r="A20" s="22" t="s">
        <v>186</v>
      </c>
      <c r="B20" s="53" t="s">
        <v>197</v>
      </c>
      <c r="C20" s="14">
        <v>6949.4</v>
      </c>
      <c r="D20" s="14">
        <v>6949.4</v>
      </c>
      <c r="E20" s="14">
        <v>7700</v>
      </c>
      <c r="F20" s="14">
        <v>13000</v>
      </c>
      <c r="G20" s="14">
        <v>10200</v>
      </c>
      <c r="H20" s="14">
        <v>11000</v>
      </c>
      <c r="I20" s="13">
        <f t="shared" si="2"/>
        <v>110.80093245460041</v>
      </c>
      <c r="J20" s="13">
        <f t="shared" si="3"/>
        <v>110.80093245460041</v>
      </c>
      <c r="K20" s="13">
        <f t="shared" si="4"/>
        <v>59.23076923076923</v>
      </c>
      <c r="L20" s="13">
        <f t="shared" si="5"/>
        <v>75.49019607843137</v>
      </c>
      <c r="M20" s="13">
        <f t="shared" si="6"/>
        <v>70</v>
      </c>
    </row>
    <row r="21" spans="1:13" s="2" customFormat="1" ht="127.5" customHeight="1">
      <c r="A21" s="22" t="s">
        <v>187</v>
      </c>
      <c r="B21" s="53" t="s">
        <v>198</v>
      </c>
      <c r="C21" s="14">
        <v>7834.1</v>
      </c>
      <c r="D21" s="14">
        <v>7834.1</v>
      </c>
      <c r="E21" s="14">
        <v>950</v>
      </c>
      <c r="F21" s="14">
        <v>2230.6</v>
      </c>
      <c r="G21" s="14">
        <v>1603</v>
      </c>
      <c r="H21" s="14">
        <v>862</v>
      </c>
      <c r="I21" s="13">
        <f t="shared" si="2"/>
        <v>12.126472728201069</v>
      </c>
      <c r="J21" s="13">
        <f t="shared" si="3"/>
        <v>12.126472728201069</v>
      </c>
      <c r="K21" s="13">
        <f t="shared" si="4"/>
        <v>42.58943781942078</v>
      </c>
      <c r="L21" s="13">
        <f t="shared" si="5"/>
        <v>59.26388022457891</v>
      </c>
      <c r="M21" s="13">
        <f t="shared" si="6"/>
        <v>110.20881670533642</v>
      </c>
    </row>
    <row r="22" spans="1:13" s="2" customFormat="1" ht="129" customHeight="1">
      <c r="A22" s="22" t="s">
        <v>188</v>
      </c>
      <c r="B22" s="27" t="s">
        <v>199</v>
      </c>
      <c r="C22" s="14">
        <v>79402.5</v>
      </c>
      <c r="D22" s="14">
        <v>63002.5</v>
      </c>
      <c r="E22" s="14">
        <v>12200</v>
      </c>
      <c r="F22" s="14">
        <v>19800</v>
      </c>
      <c r="G22" s="14">
        <v>16247</v>
      </c>
      <c r="H22" s="14">
        <v>12957</v>
      </c>
      <c r="I22" s="13">
        <f t="shared" si="2"/>
        <v>15.364755517773371</v>
      </c>
      <c r="J22" s="13">
        <f t="shared" si="3"/>
        <v>19.364310940042063</v>
      </c>
      <c r="K22" s="13">
        <f t="shared" si="4"/>
        <v>61.61616161616161</v>
      </c>
      <c r="L22" s="13">
        <f t="shared" si="5"/>
        <v>75.09078599125992</v>
      </c>
      <c r="M22" s="13">
        <f t="shared" si="6"/>
        <v>94.15759820946207</v>
      </c>
    </row>
    <row r="23" spans="1:13" s="2" customFormat="1" ht="81.75" customHeight="1">
      <c r="A23" s="22" t="s">
        <v>341</v>
      </c>
      <c r="B23" s="27" t="s">
        <v>343</v>
      </c>
      <c r="C23" s="14">
        <v>0</v>
      </c>
      <c r="D23" s="14">
        <v>15530</v>
      </c>
      <c r="E23" s="14">
        <v>21000</v>
      </c>
      <c r="F23" s="14">
        <v>34200</v>
      </c>
      <c r="G23" s="14">
        <v>32000</v>
      </c>
      <c r="H23" s="14">
        <v>27000</v>
      </c>
      <c r="I23" s="13">
        <v>0</v>
      </c>
      <c r="J23" s="13">
        <f t="shared" si="3"/>
        <v>135.22215067611077</v>
      </c>
      <c r="K23" s="13">
        <f t="shared" si="4"/>
        <v>61.40350877192983</v>
      </c>
      <c r="L23" s="13">
        <f t="shared" si="5"/>
        <v>65.625</v>
      </c>
      <c r="M23" s="13">
        <f t="shared" si="6"/>
        <v>77.77777777777779</v>
      </c>
    </row>
    <row r="24" spans="1:13" s="2" customFormat="1" ht="81.75" customHeight="1">
      <c r="A24" s="22" t="s">
        <v>342</v>
      </c>
      <c r="B24" s="27" t="s">
        <v>344</v>
      </c>
      <c r="C24" s="14">
        <v>0</v>
      </c>
      <c r="D24" s="14">
        <v>16400</v>
      </c>
      <c r="E24" s="14">
        <v>51000</v>
      </c>
      <c r="F24" s="14">
        <v>73631.9</v>
      </c>
      <c r="G24" s="14">
        <v>64991</v>
      </c>
      <c r="H24" s="14">
        <v>51831</v>
      </c>
      <c r="I24" s="13">
        <v>0</v>
      </c>
      <c r="J24" s="13">
        <f t="shared" si="3"/>
        <v>310.9756097560976</v>
      </c>
      <c r="K24" s="13">
        <f t="shared" si="4"/>
        <v>69.26345782194946</v>
      </c>
      <c r="L24" s="13">
        <f t="shared" si="5"/>
        <v>78.47240387130526</v>
      </c>
      <c r="M24" s="13">
        <f t="shared" si="6"/>
        <v>98.39671239219771</v>
      </c>
    </row>
    <row r="25" spans="1:13" s="2" customFormat="1" ht="42.75">
      <c r="A25" s="21" t="s">
        <v>85</v>
      </c>
      <c r="B25" s="51" t="s">
        <v>86</v>
      </c>
      <c r="C25" s="13">
        <f aca="true" t="shared" si="9" ref="C25:H25">SUM(C26:C29)</f>
        <v>7265</v>
      </c>
      <c r="D25" s="13">
        <f t="shared" si="9"/>
        <v>7265</v>
      </c>
      <c r="E25" s="13">
        <f t="shared" si="9"/>
        <v>7265</v>
      </c>
      <c r="F25" s="13">
        <f t="shared" si="9"/>
        <v>7750.100000000001</v>
      </c>
      <c r="G25" s="13">
        <f t="shared" si="9"/>
        <v>8209.199999999999</v>
      </c>
      <c r="H25" s="37">
        <f t="shared" si="9"/>
        <v>8667</v>
      </c>
      <c r="I25" s="13">
        <f t="shared" si="2"/>
        <v>100</v>
      </c>
      <c r="J25" s="13">
        <f t="shared" si="3"/>
        <v>100</v>
      </c>
      <c r="K25" s="13">
        <f t="shared" si="4"/>
        <v>93.74072592611707</v>
      </c>
      <c r="L25" s="13">
        <f t="shared" si="5"/>
        <v>88.4982702333967</v>
      </c>
      <c r="M25" s="13">
        <f t="shared" si="6"/>
        <v>83.8236990884966</v>
      </c>
    </row>
    <row r="26" spans="1:13" s="2" customFormat="1" ht="114" customHeight="1">
      <c r="A26" s="22" t="s">
        <v>331</v>
      </c>
      <c r="B26" s="26" t="s">
        <v>234</v>
      </c>
      <c r="C26" s="12">
        <v>3503</v>
      </c>
      <c r="D26" s="12">
        <v>3503</v>
      </c>
      <c r="E26" s="12">
        <v>3503</v>
      </c>
      <c r="F26" s="12">
        <v>4042</v>
      </c>
      <c r="G26" s="12">
        <v>4270.9</v>
      </c>
      <c r="H26" s="31">
        <v>4514.6</v>
      </c>
      <c r="I26" s="13">
        <f t="shared" si="2"/>
        <v>100</v>
      </c>
      <c r="J26" s="13">
        <f t="shared" si="3"/>
        <v>100</v>
      </c>
      <c r="K26" s="13">
        <f t="shared" si="4"/>
        <v>86.66501731815933</v>
      </c>
      <c r="L26" s="13">
        <f t="shared" si="5"/>
        <v>82.02018309958089</v>
      </c>
      <c r="M26" s="13">
        <f t="shared" si="6"/>
        <v>77.5926992424578</v>
      </c>
    </row>
    <row r="27" spans="1:13" s="2" customFormat="1" ht="128.25" customHeight="1">
      <c r="A27" s="22" t="s">
        <v>332</v>
      </c>
      <c r="B27" s="26" t="s">
        <v>236</v>
      </c>
      <c r="C27" s="12">
        <v>20</v>
      </c>
      <c r="D27" s="12">
        <v>20</v>
      </c>
      <c r="E27" s="12">
        <v>20</v>
      </c>
      <c r="F27" s="12">
        <v>19.3</v>
      </c>
      <c r="G27" s="12">
        <v>22.4</v>
      </c>
      <c r="H27" s="31">
        <v>24</v>
      </c>
      <c r="I27" s="13">
        <f t="shared" si="2"/>
        <v>100</v>
      </c>
      <c r="J27" s="13">
        <f t="shared" si="3"/>
        <v>100</v>
      </c>
      <c r="K27" s="13">
        <f t="shared" si="4"/>
        <v>103.62694300518133</v>
      </c>
      <c r="L27" s="13">
        <f t="shared" si="5"/>
        <v>89.28571428571429</v>
      </c>
      <c r="M27" s="13">
        <f t="shared" si="6"/>
        <v>83.33333333333334</v>
      </c>
    </row>
    <row r="28" spans="1:13" s="2" customFormat="1" ht="130.5" customHeight="1">
      <c r="A28" s="22" t="s">
        <v>333</v>
      </c>
      <c r="B28" s="26" t="s">
        <v>235</v>
      </c>
      <c r="C28" s="12">
        <v>4152</v>
      </c>
      <c r="D28" s="12">
        <v>4152</v>
      </c>
      <c r="E28" s="12">
        <v>4152</v>
      </c>
      <c r="F28" s="12">
        <v>4191.1</v>
      </c>
      <c r="G28" s="12">
        <v>4446.8</v>
      </c>
      <c r="H28" s="31">
        <v>4702</v>
      </c>
      <c r="I28" s="13">
        <f t="shared" si="2"/>
        <v>100</v>
      </c>
      <c r="J28" s="13">
        <f t="shared" si="3"/>
        <v>100</v>
      </c>
      <c r="K28" s="13">
        <f t="shared" si="4"/>
        <v>99.06707069743025</v>
      </c>
      <c r="L28" s="13">
        <f t="shared" si="5"/>
        <v>93.37051362777727</v>
      </c>
      <c r="M28" s="13">
        <f t="shared" si="6"/>
        <v>88.30284985112719</v>
      </c>
    </row>
    <row r="29" spans="1:13" s="2" customFormat="1" ht="126" customHeight="1">
      <c r="A29" s="22" t="s">
        <v>334</v>
      </c>
      <c r="B29" s="26" t="s">
        <v>200</v>
      </c>
      <c r="C29" s="12">
        <v>-410</v>
      </c>
      <c r="D29" s="12">
        <v>-410</v>
      </c>
      <c r="E29" s="12">
        <v>-410</v>
      </c>
      <c r="F29" s="12">
        <v>-502.3</v>
      </c>
      <c r="G29" s="12">
        <v>-530.9</v>
      </c>
      <c r="H29" s="31">
        <v>-573.6</v>
      </c>
      <c r="I29" s="13">
        <f t="shared" si="2"/>
        <v>100</v>
      </c>
      <c r="J29" s="13">
        <f t="shared" si="3"/>
        <v>100</v>
      </c>
      <c r="K29" s="13">
        <f t="shared" si="4"/>
        <v>81.62452717499502</v>
      </c>
      <c r="L29" s="13">
        <f t="shared" si="5"/>
        <v>77.2273497833867</v>
      </c>
      <c r="M29" s="13">
        <f t="shared" si="6"/>
        <v>71.47838214783822</v>
      </c>
    </row>
    <row r="30" spans="1:13" s="2" customFormat="1" ht="22.5" customHeight="1">
      <c r="A30" s="21" t="s">
        <v>3</v>
      </c>
      <c r="B30" s="51" t="s">
        <v>16</v>
      </c>
      <c r="C30" s="13">
        <f aca="true" t="shared" si="10" ref="C30:H30">C31+C35+C36</f>
        <v>215621</v>
      </c>
      <c r="D30" s="13">
        <f t="shared" si="10"/>
        <v>215764</v>
      </c>
      <c r="E30" s="13">
        <f t="shared" si="10"/>
        <v>204766.5</v>
      </c>
      <c r="F30" s="13">
        <f t="shared" si="10"/>
        <v>240769</v>
      </c>
      <c r="G30" s="13">
        <f t="shared" si="10"/>
        <v>295514</v>
      </c>
      <c r="H30" s="13">
        <f t="shared" si="10"/>
        <v>359771</v>
      </c>
      <c r="I30" s="13">
        <f t="shared" si="2"/>
        <v>94.96593559996475</v>
      </c>
      <c r="J30" s="13">
        <f t="shared" si="3"/>
        <v>94.90299586585344</v>
      </c>
      <c r="K30" s="13">
        <f t="shared" si="4"/>
        <v>85.0468706519527</v>
      </c>
      <c r="L30" s="13">
        <f t="shared" si="5"/>
        <v>69.29164100516388</v>
      </c>
      <c r="M30" s="13">
        <f t="shared" si="6"/>
        <v>56.91578809854047</v>
      </c>
    </row>
    <row r="31" spans="1:13" s="2" customFormat="1" ht="33.75" customHeight="1">
      <c r="A31" s="22" t="s">
        <v>60</v>
      </c>
      <c r="B31" s="26" t="s">
        <v>190</v>
      </c>
      <c r="C31" s="13">
        <f aca="true" t="shared" si="11" ref="C31:H31">C32+C33</f>
        <v>198544</v>
      </c>
      <c r="D31" s="13">
        <f t="shared" si="11"/>
        <v>198544</v>
      </c>
      <c r="E31" s="13">
        <f t="shared" si="11"/>
        <v>193209</v>
      </c>
      <c r="F31" s="13">
        <f t="shared" si="11"/>
        <v>222895</v>
      </c>
      <c r="G31" s="13">
        <f t="shared" si="11"/>
        <v>275501</v>
      </c>
      <c r="H31" s="37">
        <f t="shared" si="11"/>
        <v>337962</v>
      </c>
      <c r="I31" s="13">
        <f t="shared" si="2"/>
        <v>97.31293819002337</v>
      </c>
      <c r="J31" s="13">
        <f t="shared" si="3"/>
        <v>97.31293819002337</v>
      </c>
      <c r="K31" s="13">
        <f t="shared" si="4"/>
        <v>86.68162139123802</v>
      </c>
      <c r="L31" s="13">
        <f t="shared" si="5"/>
        <v>70.13005397439574</v>
      </c>
      <c r="M31" s="13">
        <f t="shared" si="6"/>
        <v>57.16885330303407</v>
      </c>
    </row>
    <row r="32" spans="1:13" s="2" customFormat="1" ht="63">
      <c r="A32" s="22" t="s">
        <v>189</v>
      </c>
      <c r="B32" s="54" t="s">
        <v>249</v>
      </c>
      <c r="C32" s="14">
        <v>168406</v>
      </c>
      <c r="D32" s="14">
        <v>168406</v>
      </c>
      <c r="E32" s="14">
        <f>168406-335</f>
        <v>168071</v>
      </c>
      <c r="F32" s="14">
        <v>182695</v>
      </c>
      <c r="G32" s="14">
        <v>225901</v>
      </c>
      <c r="H32" s="31">
        <v>277062</v>
      </c>
      <c r="I32" s="13">
        <f t="shared" si="2"/>
        <v>99.80107597116492</v>
      </c>
      <c r="J32" s="13">
        <f t="shared" si="3"/>
        <v>99.80107597116492</v>
      </c>
      <c r="K32" s="13">
        <f t="shared" si="4"/>
        <v>91.99540217302061</v>
      </c>
      <c r="L32" s="13">
        <f t="shared" si="5"/>
        <v>74.40029039269415</v>
      </c>
      <c r="M32" s="13">
        <f t="shared" si="6"/>
        <v>60.66187351567519</v>
      </c>
    </row>
    <row r="33" spans="1:13" s="2" customFormat="1" ht="105" customHeight="1">
      <c r="A33" s="22" t="s">
        <v>251</v>
      </c>
      <c r="B33" s="55" t="s">
        <v>250</v>
      </c>
      <c r="C33" s="14">
        <v>30138</v>
      </c>
      <c r="D33" s="14">
        <v>30138</v>
      </c>
      <c r="E33" s="14">
        <f>22000+3138</f>
        <v>25138</v>
      </c>
      <c r="F33" s="14">
        <v>40200</v>
      </c>
      <c r="G33" s="14">
        <v>49600</v>
      </c>
      <c r="H33" s="31">
        <v>60900</v>
      </c>
      <c r="I33" s="13">
        <f t="shared" si="2"/>
        <v>83.40964894817175</v>
      </c>
      <c r="J33" s="13">
        <f t="shared" si="3"/>
        <v>83.40964894817175</v>
      </c>
      <c r="K33" s="13">
        <f t="shared" si="4"/>
        <v>62.53233830845771</v>
      </c>
      <c r="L33" s="13">
        <f t="shared" si="5"/>
        <v>50.68145161290323</v>
      </c>
      <c r="M33" s="13">
        <f t="shared" si="6"/>
        <v>41.277504105090316</v>
      </c>
    </row>
    <row r="34" spans="1:13" s="2" customFormat="1" ht="35.25" customHeight="1" hidden="1">
      <c r="A34" s="22" t="s">
        <v>87</v>
      </c>
      <c r="B34" s="55" t="s">
        <v>88</v>
      </c>
      <c r="C34" s="14"/>
      <c r="D34" s="14"/>
      <c r="E34" s="14"/>
      <c r="F34" s="14"/>
      <c r="G34" s="14"/>
      <c r="H34" s="31"/>
      <c r="I34" s="13" t="e">
        <f t="shared" si="2"/>
        <v>#DIV/0!</v>
      </c>
      <c r="J34" s="13" t="e">
        <f t="shared" si="3"/>
        <v>#DIV/0!</v>
      </c>
      <c r="K34" s="13" t="e">
        <f t="shared" si="4"/>
        <v>#DIV/0!</v>
      </c>
      <c r="L34" s="13" t="e">
        <f t="shared" si="5"/>
        <v>#DIV/0!</v>
      </c>
      <c r="M34" s="13" t="e">
        <f t="shared" si="6"/>
        <v>#DIV/0!</v>
      </c>
    </row>
    <row r="35" spans="1:13" s="2" customFormat="1" ht="75.75" customHeight="1">
      <c r="A35" s="22" t="s">
        <v>191</v>
      </c>
      <c r="B35" s="55" t="s">
        <v>252</v>
      </c>
      <c r="C35" s="14">
        <v>17019</v>
      </c>
      <c r="D35" s="14">
        <v>17019</v>
      </c>
      <c r="E35" s="14">
        <v>11227.2</v>
      </c>
      <c r="F35" s="14">
        <v>17525</v>
      </c>
      <c r="G35" s="14">
        <v>19634</v>
      </c>
      <c r="H35" s="31">
        <v>21399</v>
      </c>
      <c r="I35" s="13">
        <f t="shared" si="2"/>
        <v>65.96862330336683</v>
      </c>
      <c r="J35" s="13">
        <f t="shared" si="3"/>
        <v>65.96862330336683</v>
      </c>
      <c r="K35" s="13">
        <f t="shared" si="4"/>
        <v>64.0639087018545</v>
      </c>
      <c r="L35" s="13">
        <f t="shared" si="5"/>
        <v>57.18243862687176</v>
      </c>
      <c r="M35" s="13">
        <f t="shared" si="6"/>
        <v>52.46600308425627</v>
      </c>
    </row>
    <row r="36" spans="1:13" s="2" customFormat="1" ht="80.25" customHeight="1">
      <c r="A36" s="22" t="s">
        <v>288</v>
      </c>
      <c r="B36" s="55" t="s">
        <v>345</v>
      </c>
      <c r="C36" s="14">
        <v>58</v>
      </c>
      <c r="D36" s="14">
        <v>201</v>
      </c>
      <c r="E36" s="14">
        <v>330.3</v>
      </c>
      <c r="F36" s="14">
        <v>349</v>
      </c>
      <c r="G36" s="14">
        <v>379</v>
      </c>
      <c r="H36" s="14">
        <v>410</v>
      </c>
      <c r="I36" s="13">
        <f t="shared" si="2"/>
        <v>569.4827586206897</v>
      </c>
      <c r="J36" s="13">
        <f t="shared" si="3"/>
        <v>164.32835820895525</v>
      </c>
      <c r="K36" s="13">
        <f t="shared" si="4"/>
        <v>94.64183381088826</v>
      </c>
      <c r="L36" s="13">
        <f t="shared" si="5"/>
        <v>87.15039577836411</v>
      </c>
      <c r="M36" s="13">
        <f t="shared" si="6"/>
        <v>80.5609756097561</v>
      </c>
    </row>
    <row r="37" spans="1:13" s="2" customFormat="1" ht="18.75">
      <c r="A37" s="21" t="s">
        <v>4</v>
      </c>
      <c r="B37" s="51" t="s">
        <v>17</v>
      </c>
      <c r="C37" s="13">
        <f aca="true" t="shared" si="12" ref="C37:H37">C38+C39</f>
        <v>253315</v>
      </c>
      <c r="D37" s="13">
        <f t="shared" si="12"/>
        <v>303411.9</v>
      </c>
      <c r="E37" s="13">
        <f t="shared" si="12"/>
        <v>308339.7</v>
      </c>
      <c r="F37" s="13">
        <f t="shared" si="12"/>
        <v>268993</v>
      </c>
      <c r="G37" s="13">
        <f t="shared" si="12"/>
        <v>275271</v>
      </c>
      <c r="H37" s="37">
        <f t="shared" si="12"/>
        <v>282531</v>
      </c>
      <c r="I37" s="13">
        <f t="shared" si="2"/>
        <v>121.72184829165269</v>
      </c>
      <c r="J37" s="13">
        <f t="shared" si="3"/>
        <v>101.62412878334699</v>
      </c>
      <c r="K37" s="13">
        <f t="shared" si="4"/>
        <v>114.62740666113989</v>
      </c>
      <c r="L37" s="13">
        <f t="shared" si="5"/>
        <v>112.01314341140186</v>
      </c>
      <c r="M37" s="13">
        <f t="shared" si="6"/>
        <v>109.13482060375676</v>
      </c>
    </row>
    <row r="38" spans="1:13" s="2" customFormat="1" ht="87.75" customHeight="1">
      <c r="A38" s="22" t="s">
        <v>192</v>
      </c>
      <c r="B38" s="54" t="s">
        <v>193</v>
      </c>
      <c r="C38" s="14">
        <v>34544</v>
      </c>
      <c r="D38" s="14">
        <v>34544</v>
      </c>
      <c r="E38" s="14">
        <v>34544</v>
      </c>
      <c r="F38" s="14">
        <v>40140</v>
      </c>
      <c r="G38" s="14">
        <v>46418</v>
      </c>
      <c r="H38" s="31">
        <v>53678</v>
      </c>
      <c r="I38" s="13">
        <f t="shared" si="2"/>
        <v>100</v>
      </c>
      <c r="J38" s="13">
        <f t="shared" si="3"/>
        <v>100</v>
      </c>
      <c r="K38" s="13">
        <f t="shared" si="4"/>
        <v>86.0587942202292</v>
      </c>
      <c r="L38" s="13">
        <f t="shared" si="5"/>
        <v>74.41940626481106</v>
      </c>
      <c r="M38" s="13">
        <f t="shared" si="6"/>
        <v>64.35411155408175</v>
      </c>
    </row>
    <row r="39" spans="1:13" s="2" customFormat="1" ht="27" customHeight="1">
      <c r="A39" s="22" t="s">
        <v>131</v>
      </c>
      <c r="B39" s="55" t="s">
        <v>27</v>
      </c>
      <c r="C39" s="14">
        <f aca="true" t="shared" si="13" ref="C39:H39">C40+C41</f>
        <v>218771</v>
      </c>
      <c r="D39" s="14">
        <f t="shared" si="13"/>
        <v>268867.9</v>
      </c>
      <c r="E39" s="14">
        <f t="shared" si="13"/>
        <v>273795.7</v>
      </c>
      <c r="F39" s="14">
        <f t="shared" si="13"/>
        <v>228853</v>
      </c>
      <c r="G39" s="14">
        <f t="shared" si="13"/>
        <v>228853</v>
      </c>
      <c r="H39" s="31">
        <f t="shared" si="13"/>
        <v>228853</v>
      </c>
      <c r="I39" s="13">
        <f t="shared" si="2"/>
        <v>125.15173400496411</v>
      </c>
      <c r="J39" s="13">
        <f t="shared" si="3"/>
        <v>101.83279595667611</v>
      </c>
      <c r="K39" s="13">
        <f t="shared" si="4"/>
        <v>119.6382393938467</v>
      </c>
      <c r="L39" s="13">
        <f t="shared" si="5"/>
        <v>119.6382393938467</v>
      </c>
      <c r="M39" s="13">
        <f t="shared" si="6"/>
        <v>119.6382393938467</v>
      </c>
    </row>
    <row r="40" spans="1:13" s="2" customFormat="1" ht="71.25" customHeight="1">
      <c r="A40" s="22" t="s">
        <v>201</v>
      </c>
      <c r="B40" s="55" t="s">
        <v>237</v>
      </c>
      <c r="C40" s="14">
        <v>211544</v>
      </c>
      <c r="D40" s="14">
        <v>261640.9</v>
      </c>
      <c r="E40" s="14">
        <v>266568.7</v>
      </c>
      <c r="F40" s="14">
        <v>218777</v>
      </c>
      <c r="G40" s="14">
        <v>218777</v>
      </c>
      <c r="H40" s="31">
        <v>218777</v>
      </c>
      <c r="I40" s="13">
        <f t="shared" si="2"/>
        <v>126.01099534848544</v>
      </c>
      <c r="J40" s="13">
        <f t="shared" si="3"/>
        <v>101.8834211317879</v>
      </c>
      <c r="K40" s="13">
        <f t="shared" si="4"/>
        <v>121.84493799622447</v>
      </c>
      <c r="L40" s="13">
        <f t="shared" si="5"/>
        <v>121.84493799622447</v>
      </c>
      <c r="M40" s="13">
        <f t="shared" si="6"/>
        <v>121.84493799622447</v>
      </c>
    </row>
    <row r="41" spans="1:13" s="2" customFormat="1" ht="68.25" customHeight="1">
      <c r="A41" s="22" t="s">
        <v>202</v>
      </c>
      <c r="B41" s="55" t="s">
        <v>238</v>
      </c>
      <c r="C41" s="14">
        <v>7227</v>
      </c>
      <c r="D41" s="14">
        <v>7227</v>
      </c>
      <c r="E41" s="14">
        <v>7227</v>
      </c>
      <c r="F41" s="14">
        <v>10076</v>
      </c>
      <c r="G41" s="14">
        <v>10076</v>
      </c>
      <c r="H41" s="31">
        <v>10076</v>
      </c>
      <c r="I41" s="13">
        <f t="shared" si="2"/>
        <v>100</v>
      </c>
      <c r="J41" s="13">
        <f t="shared" si="3"/>
        <v>100</v>
      </c>
      <c r="K41" s="13">
        <f t="shared" si="4"/>
        <v>71.72489082969432</v>
      </c>
      <c r="L41" s="13">
        <f t="shared" si="5"/>
        <v>71.72489082969432</v>
      </c>
      <c r="M41" s="13">
        <f t="shared" si="6"/>
        <v>71.72489082969432</v>
      </c>
    </row>
    <row r="42" spans="1:13" s="2" customFormat="1" ht="23.25" customHeight="1">
      <c r="A42" s="21" t="s">
        <v>21</v>
      </c>
      <c r="B42" s="51" t="s">
        <v>32</v>
      </c>
      <c r="C42" s="13">
        <f aca="true" t="shared" si="14" ref="C42:H42">C43+C46</f>
        <v>8882</v>
      </c>
      <c r="D42" s="13">
        <f t="shared" si="14"/>
        <v>8882</v>
      </c>
      <c r="E42" s="13">
        <f t="shared" si="14"/>
        <v>7940</v>
      </c>
      <c r="F42" s="13">
        <f t="shared" si="14"/>
        <v>9507</v>
      </c>
      <c r="G42" s="13">
        <f t="shared" si="14"/>
        <v>10104</v>
      </c>
      <c r="H42" s="37">
        <f t="shared" si="14"/>
        <v>10515</v>
      </c>
      <c r="I42" s="13">
        <f t="shared" si="2"/>
        <v>89.39428056743976</v>
      </c>
      <c r="J42" s="13">
        <f t="shared" si="3"/>
        <v>89.39428056743976</v>
      </c>
      <c r="K42" s="13">
        <f t="shared" si="4"/>
        <v>83.51740822551804</v>
      </c>
      <c r="L42" s="13">
        <f t="shared" si="5"/>
        <v>78.58273950910531</v>
      </c>
      <c r="M42" s="13">
        <f t="shared" si="6"/>
        <v>75.51117451260104</v>
      </c>
    </row>
    <row r="43" spans="1:13" s="2" customFormat="1" ht="57" customHeight="1">
      <c r="A43" s="22" t="s">
        <v>36</v>
      </c>
      <c r="B43" s="26" t="s">
        <v>206</v>
      </c>
      <c r="C43" s="37">
        <f aca="true" t="shared" si="15" ref="C43:H43">C44+C45</f>
        <v>8867</v>
      </c>
      <c r="D43" s="37">
        <f t="shared" si="15"/>
        <v>8867</v>
      </c>
      <c r="E43" s="37">
        <f t="shared" si="15"/>
        <v>7940</v>
      </c>
      <c r="F43" s="37">
        <f t="shared" si="15"/>
        <v>9502</v>
      </c>
      <c r="G43" s="37">
        <f t="shared" si="15"/>
        <v>10034</v>
      </c>
      <c r="H43" s="37">
        <f t="shared" si="15"/>
        <v>10455</v>
      </c>
      <c r="I43" s="13">
        <f t="shared" si="2"/>
        <v>89.54550580805233</v>
      </c>
      <c r="J43" s="13">
        <f t="shared" si="3"/>
        <v>89.54550580805233</v>
      </c>
      <c r="K43" s="13">
        <f t="shared" si="4"/>
        <v>83.5613555041044</v>
      </c>
      <c r="L43" s="13">
        <f t="shared" si="5"/>
        <v>79.13095475383696</v>
      </c>
      <c r="M43" s="13">
        <f t="shared" si="6"/>
        <v>75.94452415112386</v>
      </c>
    </row>
    <row r="44" spans="1:13" s="2" customFormat="1" ht="68.25" customHeight="1">
      <c r="A44" s="22" t="s">
        <v>204</v>
      </c>
      <c r="B44" s="56" t="s">
        <v>239</v>
      </c>
      <c r="C44" s="31">
        <v>8335</v>
      </c>
      <c r="D44" s="31">
        <v>8335</v>
      </c>
      <c r="E44" s="31">
        <v>7898</v>
      </c>
      <c r="F44" s="31">
        <v>9026.9</v>
      </c>
      <c r="G44" s="31">
        <v>9532.3</v>
      </c>
      <c r="H44" s="31">
        <v>9932.2</v>
      </c>
      <c r="I44" s="13">
        <f t="shared" si="2"/>
        <v>94.75704859028194</v>
      </c>
      <c r="J44" s="13">
        <f t="shared" si="3"/>
        <v>94.75704859028194</v>
      </c>
      <c r="K44" s="13">
        <f t="shared" si="4"/>
        <v>87.49404557489282</v>
      </c>
      <c r="L44" s="13">
        <f t="shared" si="5"/>
        <v>82.8551346474618</v>
      </c>
      <c r="M44" s="13">
        <f t="shared" si="6"/>
        <v>79.5191397676245</v>
      </c>
    </row>
    <row r="45" spans="1:13" s="2" customFormat="1" ht="84" customHeight="1">
      <c r="A45" s="22" t="s">
        <v>205</v>
      </c>
      <c r="B45" s="56" t="s">
        <v>240</v>
      </c>
      <c r="C45" s="31">
        <v>532</v>
      </c>
      <c r="D45" s="31">
        <v>532</v>
      </c>
      <c r="E45" s="31">
        <v>42</v>
      </c>
      <c r="F45" s="14">
        <v>475.1</v>
      </c>
      <c r="G45" s="14">
        <v>501.7</v>
      </c>
      <c r="H45" s="31">
        <v>522.8</v>
      </c>
      <c r="I45" s="13">
        <f t="shared" si="2"/>
        <v>7.894736842105263</v>
      </c>
      <c r="J45" s="13">
        <f t="shared" si="3"/>
        <v>7.894736842105263</v>
      </c>
      <c r="K45" s="13">
        <f t="shared" si="4"/>
        <v>8.840244159124394</v>
      </c>
      <c r="L45" s="13">
        <f t="shared" si="5"/>
        <v>8.371536774965119</v>
      </c>
      <c r="M45" s="13">
        <f t="shared" si="6"/>
        <v>8.033664881407805</v>
      </c>
    </row>
    <row r="46" spans="1:13" s="2" customFormat="1" ht="35.25" customHeight="1">
      <c r="A46" s="22" t="s">
        <v>122</v>
      </c>
      <c r="B46" s="55" t="s">
        <v>203</v>
      </c>
      <c r="C46" s="31">
        <v>15</v>
      </c>
      <c r="D46" s="31">
        <v>15</v>
      </c>
      <c r="E46" s="31">
        <v>0</v>
      </c>
      <c r="F46" s="14">
        <v>5</v>
      </c>
      <c r="G46" s="14">
        <v>70</v>
      </c>
      <c r="H46" s="31">
        <v>60</v>
      </c>
      <c r="I46" s="13">
        <f t="shared" si="2"/>
        <v>0</v>
      </c>
      <c r="J46" s="13">
        <f t="shared" si="3"/>
        <v>0</v>
      </c>
      <c r="K46" s="13">
        <f t="shared" si="4"/>
        <v>0</v>
      </c>
      <c r="L46" s="13">
        <f t="shared" si="5"/>
        <v>0</v>
      </c>
      <c r="M46" s="13">
        <f t="shared" si="6"/>
        <v>0</v>
      </c>
    </row>
    <row r="47" spans="1:13" s="2" customFormat="1" ht="52.5" customHeight="1">
      <c r="A47" s="21" t="s">
        <v>12</v>
      </c>
      <c r="B47" s="20" t="s">
        <v>7</v>
      </c>
      <c r="C47" s="13">
        <f>C48+C52+C54</f>
        <v>111197.1</v>
      </c>
      <c r="D47" s="13">
        <f>D48+D52+D54</f>
        <v>133953.9</v>
      </c>
      <c r="E47" s="13">
        <f>E48+E52+E54</f>
        <v>133953.9</v>
      </c>
      <c r="F47" s="13">
        <f>F48+F52+F54</f>
        <v>147695.4</v>
      </c>
      <c r="G47" s="13">
        <f>G48+G52+G54</f>
        <v>147635</v>
      </c>
      <c r="H47" s="37">
        <f>H48+H52+H54</f>
        <v>147451.8</v>
      </c>
      <c r="I47" s="13">
        <f t="shared" si="2"/>
        <v>120.4652819183234</v>
      </c>
      <c r="J47" s="13">
        <f t="shared" si="3"/>
        <v>100</v>
      </c>
      <c r="K47" s="13">
        <f t="shared" si="4"/>
        <v>90.69605417636568</v>
      </c>
      <c r="L47" s="13">
        <f t="shared" si="5"/>
        <v>90.73315948115284</v>
      </c>
      <c r="M47" s="13">
        <f t="shared" si="6"/>
        <v>90.84588997896262</v>
      </c>
    </row>
    <row r="48" spans="1:13" s="2" customFormat="1" ht="93.75" customHeight="1">
      <c r="A48" s="22" t="s">
        <v>13</v>
      </c>
      <c r="B48" s="57" t="s">
        <v>209</v>
      </c>
      <c r="C48" s="12">
        <f aca="true" t="shared" si="16" ref="C48:H48">C49+C50+C51</f>
        <v>98090.3</v>
      </c>
      <c r="D48" s="12">
        <f>D49+D50+D51</f>
        <v>119290.3</v>
      </c>
      <c r="E48" s="12">
        <f>E49+E50+E51</f>
        <v>119290.3</v>
      </c>
      <c r="F48" s="12">
        <f t="shared" si="16"/>
        <v>133404</v>
      </c>
      <c r="G48" s="12">
        <f t="shared" si="16"/>
        <v>133404</v>
      </c>
      <c r="H48" s="36">
        <f t="shared" si="16"/>
        <v>133404</v>
      </c>
      <c r="I48" s="13">
        <f t="shared" si="2"/>
        <v>121.61273846649465</v>
      </c>
      <c r="J48" s="13">
        <f t="shared" si="3"/>
        <v>100</v>
      </c>
      <c r="K48" s="13">
        <f t="shared" si="4"/>
        <v>89.42033222392133</v>
      </c>
      <c r="L48" s="13">
        <f t="shared" si="5"/>
        <v>89.42033222392133</v>
      </c>
      <c r="M48" s="13">
        <f t="shared" si="6"/>
        <v>89.42033222392133</v>
      </c>
    </row>
    <row r="49" spans="1:13" s="2" customFormat="1" ht="81" customHeight="1">
      <c r="A49" s="22" t="s">
        <v>49</v>
      </c>
      <c r="B49" s="58" t="s">
        <v>207</v>
      </c>
      <c r="C49" s="14">
        <v>37922.4</v>
      </c>
      <c r="D49" s="14">
        <v>41922.4</v>
      </c>
      <c r="E49" s="14">
        <v>41922.4</v>
      </c>
      <c r="F49" s="12">
        <v>40048.6</v>
      </c>
      <c r="G49" s="12">
        <v>40048.6</v>
      </c>
      <c r="H49" s="36">
        <v>40048.6</v>
      </c>
      <c r="I49" s="13">
        <f t="shared" si="2"/>
        <v>110.54785562095226</v>
      </c>
      <c r="J49" s="13">
        <f t="shared" si="3"/>
        <v>100</v>
      </c>
      <c r="K49" s="13">
        <f t="shared" si="4"/>
        <v>104.67881523948404</v>
      </c>
      <c r="L49" s="13">
        <f t="shared" si="5"/>
        <v>104.67881523948404</v>
      </c>
      <c r="M49" s="13">
        <f t="shared" si="6"/>
        <v>104.67881523948404</v>
      </c>
    </row>
    <row r="50" spans="1:13" s="2" customFormat="1" ht="84" customHeight="1">
      <c r="A50" s="22" t="s">
        <v>45</v>
      </c>
      <c r="B50" s="59" t="s">
        <v>208</v>
      </c>
      <c r="C50" s="14">
        <v>33835.9</v>
      </c>
      <c r="D50" s="14">
        <v>53535.9</v>
      </c>
      <c r="E50" s="14">
        <v>53535.9</v>
      </c>
      <c r="F50" s="14">
        <v>69110.5</v>
      </c>
      <c r="G50" s="14">
        <v>69110.5</v>
      </c>
      <c r="H50" s="31">
        <v>69110.5</v>
      </c>
      <c r="I50" s="13">
        <f t="shared" si="2"/>
        <v>158.2221841298739</v>
      </c>
      <c r="J50" s="13">
        <f t="shared" si="3"/>
        <v>100</v>
      </c>
      <c r="K50" s="13">
        <f t="shared" si="4"/>
        <v>77.46420587320306</v>
      </c>
      <c r="L50" s="13">
        <f t="shared" si="5"/>
        <v>77.46420587320306</v>
      </c>
      <c r="M50" s="13">
        <f t="shared" si="6"/>
        <v>77.46420587320306</v>
      </c>
    </row>
    <row r="51" spans="1:13" s="2" customFormat="1" ht="45.75" customHeight="1">
      <c r="A51" s="22" t="s">
        <v>89</v>
      </c>
      <c r="B51" s="60" t="s">
        <v>210</v>
      </c>
      <c r="C51" s="14">
        <v>26332</v>
      </c>
      <c r="D51" s="14">
        <v>23832</v>
      </c>
      <c r="E51" s="14">
        <v>23832</v>
      </c>
      <c r="F51" s="14">
        <v>24244.9</v>
      </c>
      <c r="G51" s="14">
        <v>24244.9</v>
      </c>
      <c r="H51" s="31">
        <v>24244.9</v>
      </c>
      <c r="I51" s="13">
        <f t="shared" si="2"/>
        <v>90.50584839738721</v>
      </c>
      <c r="J51" s="13">
        <f t="shared" si="3"/>
        <v>100</v>
      </c>
      <c r="K51" s="13">
        <f t="shared" si="4"/>
        <v>98.29696142281469</v>
      </c>
      <c r="L51" s="13">
        <f t="shared" si="5"/>
        <v>98.29696142281469</v>
      </c>
      <c r="M51" s="13">
        <f t="shared" si="6"/>
        <v>98.29696142281469</v>
      </c>
    </row>
    <row r="52" spans="1:13" s="2" customFormat="1" ht="39.75" customHeight="1">
      <c r="A52" s="22" t="s">
        <v>26</v>
      </c>
      <c r="B52" s="55" t="s">
        <v>34</v>
      </c>
      <c r="C52" s="12">
        <f>C53</f>
        <v>725</v>
      </c>
      <c r="D52" s="12">
        <f>D53</f>
        <v>352.2</v>
      </c>
      <c r="E52" s="12">
        <f>E53</f>
        <v>352.2</v>
      </c>
      <c r="F52" s="12">
        <f>F53</f>
        <v>760.4</v>
      </c>
      <c r="G52" s="12">
        <f>G53</f>
        <v>843.2</v>
      </c>
      <c r="H52" s="36">
        <f>H53</f>
        <v>953</v>
      </c>
      <c r="I52" s="13">
        <f t="shared" si="2"/>
        <v>48.57931034482759</v>
      </c>
      <c r="J52" s="13">
        <f t="shared" si="3"/>
        <v>100</v>
      </c>
      <c r="K52" s="13">
        <f t="shared" si="4"/>
        <v>46.317727511835876</v>
      </c>
      <c r="L52" s="13">
        <f t="shared" si="5"/>
        <v>41.769449715370015</v>
      </c>
      <c r="M52" s="13">
        <f t="shared" si="6"/>
        <v>36.95697796432319</v>
      </c>
    </row>
    <row r="53" spans="1:13" s="2" customFormat="1" ht="74.25" customHeight="1">
      <c r="A53" s="22" t="s">
        <v>39</v>
      </c>
      <c r="B53" s="61" t="s">
        <v>111</v>
      </c>
      <c r="C53" s="12">
        <v>725</v>
      </c>
      <c r="D53" s="12">
        <v>352.2</v>
      </c>
      <c r="E53" s="12">
        <v>352.2</v>
      </c>
      <c r="F53" s="12">
        <v>760.4</v>
      </c>
      <c r="G53" s="12">
        <v>843.2</v>
      </c>
      <c r="H53" s="36">
        <v>953</v>
      </c>
      <c r="I53" s="13">
        <f t="shared" si="2"/>
        <v>48.57931034482759</v>
      </c>
      <c r="J53" s="13">
        <f t="shared" si="3"/>
        <v>100</v>
      </c>
      <c r="K53" s="13">
        <f t="shared" si="4"/>
        <v>46.317727511835876</v>
      </c>
      <c r="L53" s="13">
        <f t="shared" si="5"/>
        <v>41.769449715370015</v>
      </c>
      <c r="M53" s="13">
        <f t="shared" si="6"/>
        <v>36.95697796432319</v>
      </c>
    </row>
    <row r="54" spans="1:13" s="2" customFormat="1" ht="105.75" customHeight="1">
      <c r="A54" s="22" t="s">
        <v>40</v>
      </c>
      <c r="B54" s="55" t="s">
        <v>228</v>
      </c>
      <c r="C54" s="12">
        <f>C55+C56+C57</f>
        <v>12381.8</v>
      </c>
      <c r="D54" s="12">
        <f>D55+D57+D56</f>
        <v>14311.4</v>
      </c>
      <c r="E54" s="12">
        <f>E55+E57+E56</f>
        <v>14311.4</v>
      </c>
      <c r="F54" s="12">
        <f>F55+F57</f>
        <v>13531</v>
      </c>
      <c r="G54" s="12">
        <f>G55+G57</f>
        <v>13387.8</v>
      </c>
      <c r="H54" s="36">
        <f>H55+H57</f>
        <v>13094.8</v>
      </c>
      <c r="I54" s="13">
        <f t="shared" si="2"/>
        <v>115.58416385339774</v>
      </c>
      <c r="J54" s="13">
        <f t="shared" si="3"/>
        <v>100</v>
      </c>
      <c r="K54" s="13">
        <f t="shared" si="4"/>
        <v>105.76749685906437</v>
      </c>
      <c r="L54" s="13">
        <f t="shared" si="5"/>
        <v>106.89881832713365</v>
      </c>
      <c r="M54" s="13">
        <f t="shared" si="6"/>
        <v>109.29071081650731</v>
      </c>
    </row>
    <row r="55" spans="1:13" s="2" customFormat="1" ht="78.75" customHeight="1">
      <c r="A55" s="22" t="s">
        <v>91</v>
      </c>
      <c r="B55" s="62" t="s">
        <v>256</v>
      </c>
      <c r="C55" s="14">
        <v>8949.4</v>
      </c>
      <c r="D55" s="14">
        <v>10780</v>
      </c>
      <c r="E55" s="14">
        <v>10780</v>
      </c>
      <c r="F55" s="14">
        <v>9665</v>
      </c>
      <c r="G55" s="14">
        <v>9375</v>
      </c>
      <c r="H55" s="31">
        <v>9093.8</v>
      </c>
      <c r="I55" s="13">
        <f t="shared" si="2"/>
        <v>120.4550025700047</v>
      </c>
      <c r="J55" s="13">
        <f t="shared" si="3"/>
        <v>100</v>
      </c>
      <c r="K55" s="13">
        <f t="shared" si="4"/>
        <v>111.5364718054837</v>
      </c>
      <c r="L55" s="13">
        <f t="shared" si="5"/>
        <v>114.98666666666666</v>
      </c>
      <c r="M55" s="13">
        <f t="shared" si="6"/>
        <v>118.5423035474719</v>
      </c>
    </row>
    <row r="56" spans="1:13" s="2" customFormat="1" ht="78.75" customHeight="1">
      <c r="A56" s="22" t="s">
        <v>91</v>
      </c>
      <c r="B56" s="62" t="s">
        <v>395</v>
      </c>
      <c r="C56" s="14">
        <v>0</v>
      </c>
      <c r="D56" s="14">
        <v>99</v>
      </c>
      <c r="E56" s="14">
        <v>99</v>
      </c>
      <c r="F56" s="14">
        <v>0</v>
      </c>
      <c r="G56" s="14">
        <v>0</v>
      </c>
      <c r="H56" s="31">
        <v>0</v>
      </c>
      <c r="I56" s="13">
        <v>0</v>
      </c>
      <c r="J56" s="13">
        <f t="shared" si="3"/>
        <v>100</v>
      </c>
      <c r="K56" s="13">
        <v>0</v>
      </c>
      <c r="L56" s="13">
        <v>0</v>
      </c>
      <c r="M56" s="13">
        <v>0</v>
      </c>
    </row>
    <row r="57" spans="1:13" s="2" customFormat="1" ht="109.5" customHeight="1">
      <c r="A57" s="22" t="s">
        <v>229</v>
      </c>
      <c r="B57" s="60" t="s">
        <v>336</v>
      </c>
      <c r="C57" s="14">
        <f aca="true" t="shared" si="17" ref="C57:H57">C58+C59</f>
        <v>3432.3999999999996</v>
      </c>
      <c r="D57" s="14">
        <f t="shared" si="17"/>
        <v>3432.3999999999996</v>
      </c>
      <c r="E57" s="14">
        <f t="shared" si="17"/>
        <v>3432.3999999999996</v>
      </c>
      <c r="F57" s="14">
        <f t="shared" si="17"/>
        <v>3866</v>
      </c>
      <c r="G57" s="14">
        <f t="shared" si="17"/>
        <v>4012.8</v>
      </c>
      <c r="H57" s="31">
        <f t="shared" si="17"/>
        <v>4001</v>
      </c>
      <c r="I57" s="13">
        <f t="shared" si="2"/>
        <v>100</v>
      </c>
      <c r="J57" s="13">
        <f t="shared" si="3"/>
        <v>100</v>
      </c>
      <c r="K57" s="13">
        <f t="shared" si="4"/>
        <v>88.78427315054319</v>
      </c>
      <c r="L57" s="13">
        <f t="shared" si="5"/>
        <v>85.53628389154704</v>
      </c>
      <c r="M57" s="13">
        <f aca="true" t="shared" si="18" ref="M13:M76">E57/H57*100</f>
        <v>85.78855286178454</v>
      </c>
    </row>
    <row r="58" spans="1:13" s="2" customFormat="1" ht="105" customHeight="1">
      <c r="A58" s="22" t="s">
        <v>126</v>
      </c>
      <c r="B58" s="63" t="s">
        <v>211</v>
      </c>
      <c r="C58" s="14">
        <v>2827.1</v>
      </c>
      <c r="D58" s="14">
        <v>2827.1</v>
      </c>
      <c r="E58" s="14">
        <v>2827.1</v>
      </c>
      <c r="F58" s="14">
        <v>3236.5</v>
      </c>
      <c r="G58" s="14">
        <v>3366</v>
      </c>
      <c r="H58" s="31">
        <v>3500.6</v>
      </c>
      <c r="I58" s="13">
        <f t="shared" si="2"/>
        <v>100</v>
      </c>
      <c r="J58" s="13">
        <f t="shared" si="3"/>
        <v>100</v>
      </c>
      <c r="K58" s="13">
        <f t="shared" si="4"/>
        <v>87.35053298316082</v>
      </c>
      <c r="L58" s="13">
        <f t="shared" si="5"/>
        <v>83.98989898989899</v>
      </c>
      <c r="M58" s="13">
        <f t="shared" si="18"/>
        <v>80.76044106724561</v>
      </c>
    </row>
    <row r="59" spans="1:13" s="2" customFormat="1" ht="104.25" customHeight="1">
      <c r="A59" s="22" t="s">
        <v>127</v>
      </c>
      <c r="B59" s="62" t="s">
        <v>212</v>
      </c>
      <c r="C59" s="14">
        <v>605.3</v>
      </c>
      <c r="D59" s="14">
        <v>605.3</v>
      </c>
      <c r="E59" s="14">
        <v>605.3</v>
      </c>
      <c r="F59" s="14">
        <v>629.5</v>
      </c>
      <c r="G59" s="14">
        <v>646.8</v>
      </c>
      <c r="H59" s="31">
        <v>500.4</v>
      </c>
      <c r="I59" s="13">
        <f t="shared" si="2"/>
        <v>100</v>
      </c>
      <c r="J59" s="13">
        <f t="shared" si="3"/>
        <v>100</v>
      </c>
      <c r="K59" s="13">
        <f t="shared" si="4"/>
        <v>96.15567911040507</v>
      </c>
      <c r="L59" s="13">
        <f t="shared" si="5"/>
        <v>93.58379715522572</v>
      </c>
      <c r="M59" s="13">
        <f t="shared" si="18"/>
        <v>120.96322941646682</v>
      </c>
    </row>
    <row r="60" spans="1:13" s="2" customFormat="1" ht="35.25" customHeight="1">
      <c r="A60" s="21" t="s">
        <v>5</v>
      </c>
      <c r="B60" s="20" t="s">
        <v>33</v>
      </c>
      <c r="C60" s="13">
        <f aca="true" t="shared" si="19" ref="C60:H60">C61+C62+C63</f>
        <v>262</v>
      </c>
      <c r="D60" s="13">
        <f t="shared" si="19"/>
        <v>448</v>
      </c>
      <c r="E60" s="13">
        <f t="shared" si="19"/>
        <v>4074.0999999999995</v>
      </c>
      <c r="F60" s="13">
        <f t="shared" si="19"/>
        <v>628</v>
      </c>
      <c r="G60" s="13">
        <f t="shared" si="19"/>
        <v>628</v>
      </c>
      <c r="H60" s="37">
        <f t="shared" si="19"/>
        <v>628</v>
      </c>
      <c r="I60" s="13">
        <f t="shared" si="2"/>
        <v>1554.9999999999998</v>
      </c>
      <c r="J60" s="13">
        <f t="shared" si="3"/>
        <v>909.3973214285713</v>
      </c>
      <c r="K60" s="13">
        <f t="shared" si="4"/>
        <v>648.7420382165604</v>
      </c>
      <c r="L60" s="13">
        <f t="shared" si="5"/>
        <v>648.7420382165604</v>
      </c>
      <c r="M60" s="13">
        <f t="shared" si="18"/>
        <v>648.7420382165604</v>
      </c>
    </row>
    <row r="61" spans="1:13" s="2" customFormat="1" ht="78" customHeight="1">
      <c r="A61" s="22" t="s">
        <v>213</v>
      </c>
      <c r="B61" s="55" t="s">
        <v>232</v>
      </c>
      <c r="C61" s="14">
        <v>39</v>
      </c>
      <c r="D61" s="14">
        <v>39</v>
      </c>
      <c r="E61" s="14">
        <v>60.2</v>
      </c>
      <c r="F61" s="14">
        <v>87.9</v>
      </c>
      <c r="G61" s="14">
        <v>87.9</v>
      </c>
      <c r="H61" s="31">
        <v>87.9</v>
      </c>
      <c r="I61" s="13">
        <f t="shared" si="2"/>
        <v>154.35897435897436</v>
      </c>
      <c r="J61" s="13">
        <f t="shared" si="3"/>
        <v>154.35897435897436</v>
      </c>
      <c r="K61" s="13">
        <f t="shared" si="4"/>
        <v>68.48691695108077</v>
      </c>
      <c r="L61" s="13">
        <f t="shared" si="5"/>
        <v>68.48691695108077</v>
      </c>
      <c r="M61" s="13">
        <f t="shared" si="18"/>
        <v>68.48691695108077</v>
      </c>
    </row>
    <row r="62" spans="1:13" s="2" customFormat="1" ht="66" customHeight="1">
      <c r="A62" s="22" t="s">
        <v>214</v>
      </c>
      <c r="B62" s="55" t="s">
        <v>230</v>
      </c>
      <c r="C62" s="14">
        <v>150</v>
      </c>
      <c r="D62" s="14">
        <v>336</v>
      </c>
      <c r="E62" s="14">
        <v>3315.6</v>
      </c>
      <c r="F62" s="14">
        <v>471</v>
      </c>
      <c r="G62" s="14">
        <v>471</v>
      </c>
      <c r="H62" s="31">
        <v>471</v>
      </c>
      <c r="I62" s="13">
        <f t="shared" si="2"/>
        <v>2210.4</v>
      </c>
      <c r="J62" s="13">
        <f t="shared" si="3"/>
        <v>986.7857142857142</v>
      </c>
      <c r="K62" s="13">
        <f t="shared" si="4"/>
        <v>703.9490445859873</v>
      </c>
      <c r="L62" s="13">
        <f t="shared" si="5"/>
        <v>703.9490445859873</v>
      </c>
      <c r="M62" s="13">
        <f t="shared" si="18"/>
        <v>703.9490445859873</v>
      </c>
    </row>
    <row r="63" spans="1:13" s="2" customFormat="1" ht="66.75" customHeight="1">
      <c r="A63" s="22" t="s">
        <v>215</v>
      </c>
      <c r="B63" s="55" t="s">
        <v>231</v>
      </c>
      <c r="C63" s="14">
        <v>73</v>
      </c>
      <c r="D63" s="14">
        <v>73</v>
      </c>
      <c r="E63" s="14">
        <v>698.3</v>
      </c>
      <c r="F63" s="14">
        <v>69.1</v>
      </c>
      <c r="G63" s="14">
        <v>69.1</v>
      </c>
      <c r="H63" s="31">
        <v>69.1</v>
      </c>
      <c r="I63" s="13">
        <f t="shared" si="2"/>
        <v>956.5753424657534</v>
      </c>
      <c r="J63" s="13">
        <f t="shared" si="3"/>
        <v>956.5753424657534</v>
      </c>
      <c r="K63" s="13">
        <f t="shared" si="4"/>
        <v>1010.5643994211288</v>
      </c>
      <c r="L63" s="13">
        <f t="shared" si="5"/>
        <v>1010.5643994211288</v>
      </c>
      <c r="M63" s="13">
        <f t="shared" si="18"/>
        <v>1010.5643994211288</v>
      </c>
    </row>
    <row r="64" spans="1:13" s="2" customFormat="1" ht="35.25" customHeight="1">
      <c r="A64" s="64" t="s">
        <v>165</v>
      </c>
      <c r="B64" s="65" t="s">
        <v>166</v>
      </c>
      <c r="C64" s="66">
        <f>C65+C67+C69</f>
        <v>1075</v>
      </c>
      <c r="D64" s="66">
        <f>D65+D67+D69</f>
        <v>1090.3</v>
      </c>
      <c r="E64" s="66">
        <f>E65+E67+E69</f>
        <v>1090.3</v>
      </c>
      <c r="F64" s="66">
        <f>F65+F67</f>
        <v>1026.4</v>
      </c>
      <c r="G64" s="66">
        <f>G65+G67</f>
        <v>1026.4</v>
      </c>
      <c r="H64" s="66">
        <f>H65+H67</f>
        <v>1026.4</v>
      </c>
      <c r="I64" s="13">
        <f t="shared" si="2"/>
        <v>101.42325581395349</v>
      </c>
      <c r="J64" s="13">
        <f t="shared" si="3"/>
        <v>100</v>
      </c>
      <c r="K64" s="13">
        <f t="shared" si="4"/>
        <v>106.22564302416211</v>
      </c>
      <c r="L64" s="13">
        <f t="shared" si="5"/>
        <v>106.22564302416211</v>
      </c>
      <c r="M64" s="13">
        <f t="shared" si="18"/>
        <v>106.22564302416211</v>
      </c>
    </row>
    <row r="65" spans="1:13" s="2" customFormat="1" ht="35.25" customHeight="1">
      <c r="A65" s="67" t="s">
        <v>168</v>
      </c>
      <c r="B65" s="68" t="s">
        <v>167</v>
      </c>
      <c r="C65" s="31">
        <f aca="true" t="shared" si="20" ref="C65:H65">C66</f>
        <v>158</v>
      </c>
      <c r="D65" s="31">
        <f t="shared" si="20"/>
        <v>158</v>
      </c>
      <c r="E65" s="31">
        <f t="shared" si="20"/>
        <v>158</v>
      </c>
      <c r="F65" s="31">
        <f t="shared" si="20"/>
        <v>102.4</v>
      </c>
      <c r="G65" s="31">
        <f t="shared" si="20"/>
        <v>102.4</v>
      </c>
      <c r="H65" s="31">
        <f t="shared" si="20"/>
        <v>102.4</v>
      </c>
      <c r="I65" s="13">
        <f t="shared" si="2"/>
        <v>100</v>
      </c>
      <c r="J65" s="13">
        <f t="shared" si="3"/>
        <v>100</v>
      </c>
      <c r="K65" s="13">
        <f t="shared" si="4"/>
        <v>154.296875</v>
      </c>
      <c r="L65" s="13">
        <f t="shared" si="5"/>
        <v>154.296875</v>
      </c>
      <c r="M65" s="13">
        <f t="shared" si="18"/>
        <v>154.296875</v>
      </c>
    </row>
    <row r="66" spans="1:13" s="2" customFormat="1" ht="32.25" customHeight="1">
      <c r="A66" s="67" t="s">
        <v>169</v>
      </c>
      <c r="B66" s="68" t="s">
        <v>167</v>
      </c>
      <c r="C66" s="31">
        <v>158</v>
      </c>
      <c r="D66" s="31">
        <v>158</v>
      </c>
      <c r="E66" s="31">
        <v>158</v>
      </c>
      <c r="F66" s="31">
        <v>102.4</v>
      </c>
      <c r="G66" s="31">
        <v>102.4</v>
      </c>
      <c r="H66" s="31">
        <v>102.4</v>
      </c>
      <c r="I66" s="13">
        <f t="shared" si="2"/>
        <v>100</v>
      </c>
      <c r="J66" s="13">
        <f t="shared" si="3"/>
        <v>100</v>
      </c>
      <c r="K66" s="13">
        <f t="shared" si="4"/>
        <v>154.296875</v>
      </c>
      <c r="L66" s="13">
        <f t="shared" si="5"/>
        <v>154.296875</v>
      </c>
      <c r="M66" s="13">
        <f t="shared" si="18"/>
        <v>154.296875</v>
      </c>
    </row>
    <row r="67" spans="1:13" s="2" customFormat="1" ht="32.25" customHeight="1">
      <c r="A67" s="67" t="s">
        <v>279</v>
      </c>
      <c r="B67" s="68" t="s">
        <v>280</v>
      </c>
      <c r="C67" s="31">
        <f aca="true" t="shared" si="21" ref="C67:H67">C68</f>
        <v>917</v>
      </c>
      <c r="D67" s="31">
        <f t="shared" si="21"/>
        <v>917</v>
      </c>
      <c r="E67" s="31">
        <f t="shared" si="21"/>
        <v>917</v>
      </c>
      <c r="F67" s="31">
        <f t="shared" si="21"/>
        <v>924</v>
      </c>
      <c r="G67" s="31">
        <f t="shared" si="21"/>
        <v>924</v>
      </c>
      <c r="H67" s="31">
        <f t="shared" si="21"/>
        <v>924</v>
      </c>
      <c r="I67" s="13">
        <f t="shared" si="2"/>
        <v>100</v>
      </c>
      <c r="J67" s="13">
        <f t="shared" si="3"/>
        <v>100</v>
      </c>
      <c r="K67" s="13">
        <f t="shared" si="4"/>
        <v>99.24242424242425</v>
      </c>
      <c r="L67" s="13">
        <f t="shared" si="5"/>
        <v>99.24242424242425</v>
      </c>
      <c r="M67" s="13">
        <f t="shared" si="18"/>
        <v>99.24242424242425</v>
      </c>
    </row>
    <row r="68" spans="1:13" s="2" customFormat="1" ht="32.25" customHeight="1">
      <c r="A68" s="67" t="s">
        <v>281</v>
      </c>
      <c r="B68" s="68" t="s">
        <v>280</v>
      </c>
      <c r="C68" s="31">
        <v>917</v>
      </c>
      <c r="D68" s="31">
        <v>917</v>
      </c>
      <c r="E68" s="31">
        <v>917</v>
      </c>
      <c r="F68" s="31">
        <v>924</v>
      </c>
      <c r="G68" s="31">
        <v>924</v>
      </c>
      <c r="H68" s="31">
        <v>924</v>
      </c>
      <c r="I68" s="13">
        <f t="shared" si="2"/>
        <v>100</v>
      </c>
      <c r="J68" s="13">
        <f t="shared" si="3"/>
        <v>100</v>
      </c>
      <c r="K68" s="13">
        <f t="shared" si="4"/>
        <v>99.24242424242425</v>
      </c>
      <c r="L68" s="13">
        <f t="shared" si="5"/>
        <v>99.24242424242425</v>
      </c>
      <c r="M68" s="13">
        <f t="shared" si="18"/>
        <v>99.24242424242425</v>
      </c>
    </row>
    <row r="69" spans="1:13" s="2" customFormat="1" ht="32.25" customHeight="1">
      <c r="A69" s="67" t="s">
        <v>396</v>
      </c>
      <c r="B69" s="68" t="s">
        <v>280</v>
      </c>
      <c r="C69" s="31">
        <v>0</v>
      </c>
      <c r="D69" s="31">
        <v>15.3</v>
      </c>
      <c r="E69" s="31">
        <v>15.3</v>
      </c>
      <c r="F69" s="31">
        <v>0</v>
      </c>
      <c r="G69" s="31">
        <v>0</v>
      </c>
      <c r="H69" s="31">
        <v>0</v>
      </c>
      <c r="I69" s="13">
        <v>0</v>
      </c>
      <c r="J69" s="13">
        <f t="shared" si="3"/>
        <v>100</v>
      </c>
      <c r="K69" s="13">
        <v>0</v>
      </c>
      <c r="L69" s="13">
        <v>0</v>
      </c>
      <c r="M69" s="13">
        <v>0</v>
      </c>
    </row>
    <row r="70" spans="1:13" s="2" customFormat="1" ht="28.5">
      <c r="A70" s="20" t="s">
        <v>8</v>
      </c>
      <c r="B70" s="21" t="s">
        <v>28</v>
      </c>
      <c r="C70" s="13">
        <f aca="true" t="shared" si="22" ref="C70:H70">C71+C73+C75</f>
        <v>15593.899999999998</v>
      </c>
      <c r="D70" s="13">
        <f>D71+D73+D75+D77</f>
        <v>20048.5</v>
      </c>
      <c r="E70" s="13">
        <f>E71+E73+E75+E77</f>
        <v>20048.5</v>
      </c>
      <c r="F70" s="13">
        <f t="shared" si="22"/>
        <v>23856.199999999997</v>
      </c>
      <c r="G70" s="13">
        <f t="shared" si="22"/>
        <v>4701.400000000001</v>
      </c>
      <c r="H70" s="37">
        <f t="shared" si="22"/>
        <v>9336.5</v>
      </c>
      <c r="I70" s="13">
        <f t="shared" si="2"/>
        <v>128.56629836025627</v>
      </c>
      <c r="J70" s="13">
        <f t="shared" si="3"/>
        <v>100</v>
      </c>
      <c r="K70" s="13">
        <f t="shared" si="4"/>
        <v>84.038950042337</v>
      </c>
      <c r="L70" s="13">
        <f t="shared" si="5"/>
        <v>426.43680605776996</v>
      </c>
      <c r="M70" s="13">
        <f t="shared" si="18"/>
        <v>214.7325014727146</v>
      </c>
    </row>
    <row r="71" spans="1:13" s="2" customFormat="1" ht="27" customHeight="1">
      <c r="A71" s="19" t="s">
        <v>9</v>
      </c>
      <c r="B71" s="25" t="s">
        <v>29</v>
      </c>
      <c r="C71" s="12">
        <f aca="true" t="shared" si="23" ref="C71:H71">C72</f>
        <v>431.3</v>
      </c>
      <c r="D71" s="12">
        <f t="shared" si="23"/>
        <v>8311.3</v>
      </c>
      <c r="E71" s="12">
        <f t="shared" si="23"/>
        <v>8311.3</v>
      </c>
      <c r="F71" s="12">
        <f t="shared" si="23"/>
        <v>858.6</v>
      </c>
      <c r="G71" s="12">
        <f t="shared" si="23"/>
        <v>839.5</v>
      </c>
      <c r="H71" s="36">
        <f t="shared" si="23"/>
        <v>721.1</v>
      </c>
      <c r="I71" s="13">
        <f t="shared" si="2"/>
        <v>1927.0345467192208</v>
      </c>
      <c r="J71" s="13">
        <f t="shared" si="3"/>
        <v>100</v>
      </c>
      <c r="K71" s="13">
        <f t="shared" si="4"/>
        <v>968.0060563708361</v>
      </c>
      <c r="L71" s="13">
        <f t="shared" si="5"/>
        <v>990.0297796307324</v>
      </c>
      <c r="M71" s="13">
        <f t="shared" si="18"/>
        <v>1152.5863264457078</v>
      </c>
    </row>
    <row r="72" spans="1:13" s="2" customFormat="1" ht="33" customHeight="1">
      <c r="A72" s="19" t="s">
        <v>41</v>
      </c>
      <c r="B72" s="33" t="s">
        <v>233</v>
      </c>
      <c r="C72" s="12">
        <v>431.3</v>
      </c>
      <c r="D72" s="12">
        <v>8311.3</v>
      </c>
      <c r="E72" s="12">
        <v>8311.3</v>
      </c>
      <c r="F72" s="14">
        <v>858.6</v>
      </c>
      <c r="G72" s="14">
        <v>839.5</v>
      </c>
      <c r="H72" s="31">
        <v>721.1</v>
      </c>
      <c r="I72" s="13">
        <f t="shared" si="2"/>
        <v>1927.0345467192208</v>
      </c>
      <c r="J72" s="13">
        <f t="shared" si="3"/>
        <v>100</v>
      </c>
      <c r="K72" s="13">
        <f t="shared" si="4"/>
        <v>968.0060563708361</v>
      </c>
      <c r="L72" s="13">
        <f t="shared" si="5"/>
        <v>990.0297796307324</v>
      </c>
      <c r="M72" s="13">
        <f t="shared" si="18"/>
        <v>1152.5863264457078</v>
      </c>
    </row>
    <row r="73" spans="1:13" s="2" customFormat="1" ht="81" customHeight="1">
      <c r="A73" s="19" t="s">
        <v>10</v>
      </c>
      <c r="B73" s="69" t="s">
        <v>216</v>
      </c>
      <c r="C73" s="12">
        <f aca="true" t="shared" si="24" ref="C73:H73">C74</f>
        <v>14286.8</v>
      </c>
      <c r="D73" s="12">
        <f t="shared" si="24"/>
        <v>9286.8</v>
      </c>
      <c r="E73" s="12">
        <f t="shared" si="24"/>
        <v>9286.8</v>
      </c>
      <c r="F73" s="12">
        <f t="shared" si="24"/>
        <v>22366.8</v>
      </c>
      <c r="G73" s="12">
        <f t="shared" si="24"/>
        <v>3380.6</v>
      </c>
      <c r="H73" s="36">
        <f t="shared" si="24"/>
        <v>8032.4</v>
      </c>
      <c r="I73" s="13">
        <f t="shared" si="2"/>
        <v>65.00265979785537</v>
      </c>
      <c r="J73" s="13">
        <f t="shared" si="3"/>
        <v>100</v>
      </c>
      <c r="K73" s="13">
        <f t="shared" si="4"/>
        <v>41.52046783625731</v>
      </c>
      <c r="L73" s="13">
        <f t="shared" si="5"/>
        <v>274.7086316038573</v>
      </c>
      <c r="M73" s="13">
        <f t="shared" si="18"/>
        <v>115.6167521537772</v>
      </c>
    </row>
    <row r="74" spans="1:13" s="2" customFormat="1" ht="99.75" customHeight="1">
      <c r="A74" s="19" t="s">
        <v>50</v>
      </c>
      <c r="B74" s="70" t="s">
        <v>217</v>
      </c>
      <c r="C74" s="12">
        <v>14286.8</v>
      </c>
      <c r="D74" s="12">
        <v>9286.8</v>
      </c>
      <c r="E74" s="12">
        <v>9286.8</v>
      </c>
      <c r="F74" s="14">
        <v>22366.8</v>
      </c>
      <c r="G74" s="14">
        <v>3380.6</v>
      </c>
      <c r="H74" s="31">
        <v>8032.4</v>
      </c>
      <c r="I74" s="13">
        <f t="shared" si="2"/>
        <v>65.00265979785537</v>
      </c>
      <c r="J74" s="13">
        <f t="shared" si="3"/>
        <v>100</v>
      </c>
      <c r="K74" s="13">
        <f t="shared" si="4"/>
        <v>41.52046783625731</v>
      </c>
      <c r="L74" s="13">
        <f t="shared" si="5"/>
        <v>274.7086316038573</v>
      </c>
      <c r="M74" s="13">
        <f t="shared" si="18"/>
        <v>115.6167521537772</v>
      </c>
    </row>
    <row r="75" spans="1:13" s="2" customFormat="1" ht="42" customHeight="1">
      <c r="A75" s="19" t="s">
        <v>42</v>
      </c>
      <c r="B75" s="25" t="s">
        <v>218</v>
      </c>
      <c r="C75" s="12" t="str">
        <f aca="true" t="shared" si="25" ref="C75:H75">C76</f>
        <v>875,8</v>
      </c>
      <c r="D75" s="12">
        <f t="shared" si="25"/>
        <v>637.2</v>
      </c>
      <c r="E75" s="12">
        <f t="shared" si="25"/>
        <v>637.2</v>
      </c>
      <c r="F75" s="12">
        <f t="shared" si="25"/>
        <v>630.8</v>
      </c>
      <c r="G75" s="12">
        <f t="shared" si="25"/>
        <v>481.3</v>
      </c>
      <c r="H75" s="36">
        <f t="shared" si="25"/>
        <v>583</v>
      </c>
      <c r="I75" s="13">
        <f t="shared" si="2"/>
        <v>72.75633706325647</v>
      </c>
      <c r="J75" s="13">
        <f t="shared" si="3"/>
        <v>100</v>
      </c>
      <c r="K75" s="13">
        <f t="shared" si="4"/>
        <v>101.01458465440712</v>
      </c>
      <c r="L75" s="13">
        <f t="shared" si="5"/>
        <v>132.39143985040516</v>
      </c>
      <c r="M75" s="13">
        <f t="shared" si="18"/>
        <v>109.2967409948542</v>
      </c>
    </row>
    <row r="76" spans="1:13" s="2" customFormat="1" ht="56.25" customHeight="1">
      <c r="A76" s="19" t="s">
        <v>44</v>
      </c>
      <c r="B76" s="71" t="s">
        <v>219</v>
      </c>
      <c r="C76" s="12" t="s">
        <v>358</v>
      </c>
      <c r="D76" s="12">
        <v>637.2</v>
      </c>
      <c r="E76" s="12">
        <v>637.2</v>
      </c>
      <c r="F76" s="12">
        <v>630.8</v>
      </c>
      <c r="G76" s="12">
        <v>481.3</v>
      </c>
      <c r="H76" s="36">
        <v>583</v>
      </c>
      <c r="I76" s="13">
        <f t="shared" si="2"/>
        <v>72.75633706325647</v>
      </c>
      <c r="J76" s="13">
        <f t="shared" si="3"/>
        <v>100</v>
      </c>
      <c r="K76" s="13">
        <f t="shared" si="4"/>
        <v>101.01458465440712</v>
      </c>
      <c r="L76" s="13">
        <f t="shared" si="5"/>
        <v>132.39143985040516</v>
      </c>
      <c r="M76" s="13">
        <f t="shared" si="18"/>
        <v>109.2967409948542</v>
      </c>
    </row>
    <row r="77" spans="1:13" s="2" customFormat="1" ht="79.5" customHeight="1">
      <c r="A77" s="19" t="s">
        <v>397</v>
      </c>
      <c r="B77" s="71" t="s">
        <v>398</v>
      </c>
      <c r="C77" s="12">
        <v>0</v>
      </c>
      <c r="D77" s="12">
        <v>1813.2</v>
      </c>
      <c r="E77" s="12">
        <v>1813.2</v>
      </c>
      <c r="F77" s="12">
        <v>0</v>
      </c>
      <c r="G77" s="12">
        <v>0</v>
      </c>
      <c r="H77" s="36">
        <v>0</v>
      </c>
      <c r="I77" s="13">
        <v>0</v>
      </c>
      <c r="J77" s="13">
        <f aca="true" t="shared" si="26" ref="J77:J140">E77/D77*100</f>
        <v>100</v>
      </c>
      <c r="K77" s="13">
        <v>0</v>
      </c>
      <c r="L77" s="13">
        <v>0</v>
      </c>
      <c r="M77" s="13">
        <v>0</v>
      </c>
    </row>
    <row r="78" spans="1:13" s="99" customFormat="1" ht="24.75" customHeight="1">
      <c r="A78" s="96" t="s">
        <v>30</v>
      </c>
      <c r="B78" s="97" t="s">
        <v>25</v>
      </c>
      <c r="C78" s="98">
        <f>C79+C82+C87+C90+C92+C94+C97+C101+C102+C106+C110+C117+C116+C123+C127</f>
        <v>6358</v>
      </c>
      <c r="D78" s="98">
        <f>D79+D82+D87+D90+D92+D94+D97+D101+D102+D106+D110+D117+D116+D123+D127+D121</f>
        <v>9096.2</v>
      </c>
      <c r="E78" s="98">
        <f>E79+E82+E87+E90+E92+E94+E97+E101+E102+E106+E110+E117+E116+E123+E127</f>
        <v>7558.8</v>
      </c>
      <c r="F78" s="98">
        <f>F79+F82+F87+F90+F92+F94+F97+F101+F102+F106+F110+F117+F116+F123+F127</f>
        <v>5541</v>
      </c>
      <c r="G78" s="98">
        <f>G79+G82+G87+G90+G92+G94+G97+G101+G102+G106+G110+G117+G116+G123+G127</f>
        <v>5537</v>
      </c>
      <c r="H78" s="98">
        <f>H79+H82+H87+H90+H92+H94+H97+H101+H102+H106+H110+H117+H116+H123+H127</f>
        <v>5537</v>
      </c>
      <c r="I78" s="98">
        <f aca="true" t="shared" si="27" ref="I77:I140">E78/C78*100</f>
        <v>118.88644227744574</v>
      </c>
      <c r="J78" s="98">
        <f t="shared" si="26"/>
        <v>83.09843670983487</v>
      </c>
      <c r="K78" s="98">
        <f aca="true" t="shared" si="28" ref="K77:K140">E78/F78*100</f>
        <v>136.4158094206822</v>
      </c>
      <c r="L78" s="98">
        <f aca="true" t="shared" si="29" ref="L77:L140">E78/G78*100</f>
        <v>136.5143579555716</v>
      </c>
      <c r="M78" s="13">
        <f aca="true" t="shared" si="30" ref="M77:M114">E78/H78*100</f>
        <v>136.5143579555716</v>
      </c>
    </row>
    <row r="79" spans="1:13" s="2" customFormat="1" ht="151.5" customHeight="1">
      <c r="A79" s="20" t="s">
        <v>148</v>
      </c>
      <c r="B79" s="24" t="s">
        <v>146</v>
      </c>
      <c r="C79" s="13">
        <f aca="true" t="shared" si="31" ref="C79:H79">C80+C81</f>
        <v>10.6</v>
      </c>
      <c r="D79" s="13">
        <f>D80+D81</f>
        <v>11.1</v>
      </c>
      <c r="E79" s="13">
        <f t="shared" si="31"/>
        <v>10.5</v>
      </c>
      <c r="F79" s="13">
        <f t="shared" si="31"/>
        <v>14.5</v>
      </c>
      <c r="G79" s="13">
        <f t="shared" si="31"/>
        <v>14.5</v>
      </c>
      <c r="H79" s="37">
        <f t="shared" si="31"/>
        <v>14.5</v>
      </c>
      <c r="I79" s="13">
        <f t="shared" si="27"/>
        <v>99.05660377358491</v>
      </c>
      <c r="J79" s="13">
        <f t="shared" si="26"/>
        <v>94.5945945945946</v>
      </c>
      <c r="K79" s="13">
        <f t="shared" si="28"/>
        <v>72.41379310344827</v>
      </c>
      <c r="L79" s="13">
        <f t="shared" si="29"/>
        <v>72.41379310344827</v>
      </c>
      <c r="M79" s="13">
        <f t="shared" si="30"/>
        <v>72.41379310344827</v>
      </c>
    </row>
    <row r="80" spans="1:13" s="2" customFormat="1" ht="54" customHeight="1">
      <c r="A80" s="19" t="s">
        <v>224</v>
      </c>
      <c r="B80" s="23" t="s">
        <v>147</v>
      </c>
      <c r="C80" s="12">
        <v>8.6</v>
      </c>
      <c r="D80" s="12">
        <v>8.6</v>
      </c>
      <c r="E80" s="12">
        <v>8</v>
      </c>
      <c r="F80" s="12">
        <v>11.5</v>
      </c>
      <c r="G80" s="12">
        <v>11.5</v>
      </c>
      <c r="H80" s="36">
        <v>11.5</v>
      </c>
      <c r="I80" s="13">
        <f t="shared" si="27"/>
        <v>93.02325581395348</v>
      </c>
      <c r="J80" s="13">
        <f t="shared" si="26"/>
        <v>93.02325581395348</v>
      </c>
      <c r="K80" s="13">
        <f t="shared" si="28"/>
        <v>69.56521739130434</v>
      </c>
      <c r="L80" s="13">
        <f t="shared" si="29"/>
        <v>69.56521739130434</v>
      </c>
      <c r="M80" s="13">
        <f t="shared" si="30"/>
        <v>69.56521739130434</v>
      </c>
    </row>
    <row r="81" spans="1:13" s="2" customFormat="1" ht="27.75" customHeight="1">
      <c r="A81" s="19" t="s">
        <v>149</v>
      </c>
      <c r="B81" s="23" t="s">
        <v>144</v>
      </c>
      <c r="C81" s="12">
        <v>2</v>
      </c>
      <c r="D81" s="12">
        <v>2.5</v>
      </c>
      <c r="E81" s="12">
        <v>2.5</v>
      </c>
      <c r="F81" s="12">
        <v>3</v>
      </c>
      <c r="G81" s="12">
        <v>3</v>
      </c>
      <c r="H81" s="36">
        <v>3</v>
      </c>
      <c r="I81" s="13">
        <f t="shared" si="27"/>
        <v>125</v>
      </c>
      <c r="J81" s="13">
        <f t="shared" si="26"/>
        <v>100</v>
      </c>
      <c r="K81" s="13">
        <f t="shared" si="28"/>
        <v>83.33333333333334</v>
      </c>
      <c r="L81" s="13">
        <f t="shared" si="29"/>
        <v>83.33333333333334</v>
      </c>
      <c r="M81" s="13">
        <f t="shared" si="30"/>
        <v>83.33333333333334</v>
      </c>
    </row>
    <row r="82" spans="1:13" s="2" customFormat="1" ht="112.5" customHeight="1">
      <c r="A82" s="20" t="s">
        <v>150</v>
      </c>
      <c r="B82" s="24" t="s">
        <v>171</v>
      </c>
      <c r="C82" s="13">
        <f aca="true" t="shared" si="32" ref="C82:H82">C83+C84+C85+C86</f>
        <v>7.2</v>
      </c>
      <c r="D82" s="13">
        <f>D83+D84+D85+D86</f>
        <v>9.600000000000001</v>
      </c>
      <c r="E82" s="13">
        <f t="shared" si="32"/>
        <v>10.2</v>
      </c>
      <c r="F82" s="13">
        <f t="shared" si="32"/>
        <v>10.2</v>
      </c>
      <c r="G82" s="13">
        <f t="shared" si="32"/>
        <v>10.2</v>
      </c>
      <c r="H82" s="13">
        <f t="shared" si="32"/>
        <v>10.2</v>
      </c>
      <c r="I82" s="13">
        <f t="shared" si="27"/>
        <v>141.66666666666666</v>
      </c>
      <c r="J82" s="13">
        <f t="shared" si="26"/>
        <v>106.24999999999997</v>
      </c>
      <c r="K82" s="13">
        <f t="shared" si="28"/>
        <v>100</v>
      </c>
      <c r="L82" s="13">
        <f t="shared" si="29"/>
        <v>100</v>
      </c>
      <c r="M82" s="13">
        <f t="shared" si="30"/>
        <v>100</v>
      </c>
    </row>
    <row r="83" spans="1:13" s="2" customFormat="1" ht="27.75" customHeight="1">
      <c r="A83" s="30" t="s">
        <v>170</v>
      </c>
      <c r="B83" s="32" t="s">
        <v>174</v>
      </c>
      <c r="C83" s="36">
        <v>3</v>
      </c>
      <c r="D83" s="36">
        <v>3</v>
      </c>
      <c r="E83" s="36">
        <v>3</v>
      </c>
      <c r="F83" s="36">
        <v>1</v>
      </c>
      <c r="G83" s="36">
        <v>1</v>
      </c>
      <c r="H83" s="36">
        <v>1</v>
      </c>
      <c r="I83" s="13">
        <f t="shared" si="27"/>
        <v>100</v>
      </c>
      <c r="J83" s="13">
        <f t="shared" si="26"/>
        <v>100</v>
      </c>
      <c r="K83" s="13">
        <f t="shared" si="28"/>
        <v>300</v>
      </c>
      <c r="L83" s="13">
        <f t="shared" si="29"/>
        <v>300</v>
      </c>
      <c r="M83" s="13">
        <f t="shared" si="30"/>
        <v>300</v>
      </c>
    </row>
    <row r="84" spans="1:13" s="2" customFormat="1" ht="157.5">
      <c r="A84" s="30" t="s">
        <v>301</v>
      </c>
      <c r="B84" s="32" t="s">
        <v>302</v>
      </c>
      <c r="C84" s="36">
        <v>0</v>
      </c>
      <c r="D84" s="36">
        <v>2.4</v>
      </c>
      <c r="E84" s="36">
        <v>4.2</v>
      </c>
      <c r="F84" s="36">
        <v>5</v>
      </c>
      <c r="G84" s="36">
        <v>5</v>
      </c>
      <c r="H84" s="31">
        <v>5</v>
      </c>
      <c r="I84" s="13">
        <v>0</v>
      </c>
      <c r="J84" s="13">
        <f t="shared" si="26"/>
        <v>175.00000000000003</v>
      </c>
      <c r="K84" s="13">
        <f t="shared" si="28"/>
        <v>84.00000000000001</v>
      </c>
      <c r="L84" s="13">
        <f t="shared" si="29"/>
        <v>84.00000000000001</v>
      </c>
      <c r="M84" s="13">
        <f t="shared" si="30"/>
        <v>84.00000000000001</v>
      </c>
    </row>
    <row r="85" spans="1:13" s="2" customFormat="1" ht="28.5" customHeight="1">
      <c r="A85" s="30" t="s">
        <v>221</v>
      </c>
      <c r="B85" s="32" t="s">
        <v>144</v>
      </c>
      <c r="C85" s="36">
        <v>2.2</v>
      </c>
      <c r="D85" s="36">
        <v>2.2</v>
      </c>
      <c r="E85" s="36">
        <v>2</v>
      </c>
      <c r="F85" s="36">
        <v>3.2</v>
      </c>
      <c r="G85" s="36">
        <v>3.2</v>
      </c>
      <c r="H85" s="36">
        <v>3.2</v>
      </c>
      <c r="I85" s="13">
        <f t="shared" si="27"/>
        <v>90.9090909090909</v>
      </c>
      <c r="J85" s="13">
        <f t="shared" si="26"/>
        <v>90.9090909090909</v>
      </c>
      <c r="K85" s="13">
        <f t="shared" si="28"/>
        <v>62.5</v>
      </c>
      <c r="L85" s="13">
        <f t="shared" si="29"/>
        <v>62.5</v>
      </c>
      <c r="M85" s="13">
        <f t="shared" si="30"/>
        <v>62.5</v>
      </c>
    </row>
    <row r="86" spans="1:13" s="2" customFormat="1" ht="24.75" customHeight="1">
      <c r="A86" s="19" t="s">
        <v>151</v>
      </c>
      <c r="B86" s="23" t="s">
        <v>144</v>
      </c>
      <c r="C86" s="36">
        <v>2</v>
      </c>
      <c r="D86" s="36">
        <v>2</v>
      </c>
      <c r="E86" s="36">
        <v>1</v>
      </c>
      <c r="F86" s="36">
        <v>1</v>
      </c>
      <c r="G86" s="36">
        <v>1</v>
      </c>
      <c r="H86" s="36">
        <v>1</v>
      </c>
      <c r="I86" s="13">
        <f t="shared" si="27"/>
        <v>50</v>
      </c>
      <c r="J86" s="13">
        <f t="shared" si="26"/>
        <v>50</v>
      </c>
      <c r="K86" s="13">
        <f t="shared" si="28"/>
        <v>100</v>
      </c>
      <c r="L86" s="13">
        <f t="shared" si="29"/>
        <v>100</v>
      </c>
      <c r="M86" s="13">
        <f t="shared" si="30"/>
        <v>100</v>
      </c>
    </row>
    <row r="87" spans="1:13" s="2" customFormat="1" ht="95.25" customHeight="1">
      <c r="A87" s="28" t="s">
        <v>163</v>
      </c>
      <c r="B87" s="29" t="s">
        <v>172</v>
      </c>
      <c r="C87" s="37">
        <f aca="true" t="shared" si="33" ref="C87:H87">C88+C89</f>
        <v>0.7</v>
      </c>
      <c r="D87" s="37">
        <f>D88+D89</f>
        <v>1.3</v>
      </c>
      <c r="E87" s="37">
        <f t="shared" si="33"/>
        <v>1.2</v>
      </c>
      <c r="F87" s="37">
        <f t="shared" si="33"/>
        <v>1.6</v>
      </c>
      <c r="G87" s="37">
        <f t="shared" si="33"/>
        <v>1.6</v>
      </c>
      <c r="H87" s="37">
        <f t="shared" si="33"/>
        <v>1.6</v>
      </c>
      <c r="I87" s="13">
        <f t="shared" si="27"/>
        <v>171.42857142857144</v>
      </c>
      <c r="J87" s="13">
        <f t="shared" si="26"/>
        <v>92.3076923076923</v>
      </c>
      <c r="K87" s="13">
        <f t="shared" si="28"/>
        <v>74.99999999999999</v>
      </c>
      <c r="L87" s="13">
        <f t="shared" si="29"/>
        <v>74.99999999999999</v>
      </c>
      <c r="M87" s="13">
        <f t="shared" si="30"/>
        <v>74.99999999999999</v>
      </c>
    </row>
    <row r="88" spans="1:13" s="2" customFormat="1" ht="24.75" customHeight="1">
      <c r="A88" s="19" t="s">
        <v>222</v>
      </c>
      <c r="B88" s="23" t="s">
        <v>164</v>
      </c>
      <c r="C88" s="12">
        <v>0.2</v>
      </c>
      <c r="D88" s="12">
        <v>0.2</v>
      </c>
      <c r="E88" s="12">
        <v>0.2</v>
      </c>
      <c r="F88" s="12">
        <v>0.5</v>
      </c>
      <c r="G88" s="12">
        <v>0.5</v>
      </c>
      <c r="H88" s="36">
        <v>0.5</v>
      </c>
      <c r="I88" s="13">
        <f t="shared" si="27"/>
        <v>100</v>
      </c>
      <c r="J88" s="13">
        <f t="shared" si="26"/>
        <v>100</v>
      </c>
      <c r="K88" s="13">
        <f t="shared" si="28"/>
        <v>40</v>
      </c>
      <c r="L88" s="13">
        <f t="shared" si="29"/>
        <v>40</v>
      </c>
      <c r="M88" s="13">
        <f t="shared" si="30"/>
        <v>40</v>
      </c>
    </row>
    <row r="89" spans="1:13" s="2" customFormat="1" ht="24.75" customHeight="1">
      <c r="A89" s="19" t="s">
        <v>181</v>
      </c>
      <c r="B89" s="23" t="s">
        <v>164</v>
      </c>
      <c r="C89" s="12">
        <v>0.5</v>
      </c>
      <c r="D89" s="12">
        <v>1.1</v>
      </c>
      <c r="E89" s="12">
        <v>1</v>
      </c>
      <c r="F89" s="12">
        <v>1.1</v>
      </c>
      <c r="G89" s="12">
        <v>1.1</v>
      </c>
      <c r="H89" s="36">
        <v>1.1</v>
      </c>
      <c r="I89" s="13">
        <f t="shared" si="27"/>
        <v>200</v>
      </c>
      <c r="J89" s="13">
        <f t="shared" si="26"/>
        <v>90.9090909090909</v>
      </c>
      <c r="K89" s="13">
        <f t="shared" si="28"/>
        <v>90.9090909090909</v>
      </c>
      <c r="L89" s="13">
        <f t="shared" si="29"/>
        <v>90.9090909090909</v>
      </c>
      <c r="M89" s="13">
        <f t="shared" si="30"/>
        <v>90.9090909090909</v>
      </c>
    </row>
    <row r="90" spans="1:13" s="2" customFormat="1" ht="81.75" customHeight="1">
      <c r="A90" s="28" t="s">
        <v>293</v>
      </c>
      <c r="B90" s="29" t="s">
        <v>292</v>
      </c>
      <c r="C90" s="37">
        <f aca="true" t="shared" si="34" ref="C90:H90">C91</f>
        <v>0</v>
      </c>
      <c r="D90" s="37">
        <f t="shared" si="34"/>
        <v>0</v>
      </c>
      <c r="E90" s="37">
        <f t="shared" si="34"/>
        <v>0</v>
      </c>
      <c r="F90" s="37">
        <f t="shared" si="34"/>
        <v>0.1</v>
      </c>
      <c r="G90" s="37">
        <f t="shared" si="34"/>
        <v>0.1</v>
      </c>
      <c r="H90" s="37">
        <f t="shared" si="34"/>
        <v>0.1</v>
      </c>
      <c r="I90" s="13">
        <v>0</v>
      </c>
      <c r="J90" s="13">
        <v>0</v>
      </c>
      <c r="K90" s="13">
        <f t="shared" si="28"/>
        <v>0</v>
      </c>
      <c r="L90" s="13">
        <f t="shared" si="29"/>
        <v>0</v>
      </c>
      <c r="M90" s="13">
        <f t="shared" si="30"/>
        <v>0</v>
      </c>
    </row>
    <row r="91" spans="1:13" s="2" customFormat="1" ht="24.75" customHeight="1">
      <c r="A91" s="19" t="s">
        <v>294</v>
      </c>
      <c r="B91" s="23" t="s">
        <v>144</v>
      </c>
      <c r="C91" s="12">
        <v>0</v>
      </c>
      <c r="D91" s="12">
        <v>0</v>
      </c>
      <c r="E91" s="12">
        <v>0</v>
      </c>
      <c r="F91" s="12">
        <v>0.1</v>
      </c>
      <c r="G91" s="12">
        <v>0.1</v>
      </c>
      <c r="H91" s="36">
        <v>0.1</v>
      </c>
      <c r="I91" s="13">
        <v>0</v>
      </c>
      <c r="J91" s="13">
        <v>0</v>
      </c>
      <c r="K91" s="13">
        <f t="shared" si="28"/>
        <v>0</v>
      </c>
      <c r="L91" s="13">
        <f t="shared" si="29"/>
        <v>0</v>
      </c>
      <c r="M91" s="13">
        <f t="shared" si="30"/>
        <v>0</v>
      </c>
    </row>
    <row r="92" spans="1:13" s="2" customFormat="1" ht="92.25" customHeight="1">
      <c r="A92" s="28" t="s">
        <v>225</v>
      </c>
      <c r="B92" s="29" t="s">
        <v>286</v>
      </c>
      <c r="C92" s="37">
        <f aca="true" t="shared" si="35" ref="C92:H92">C93</f>
        <v>9.5</v>
      </c>
      <c r="D92" s="37">
        <f t="shared" si="35"/>
        <v>9.5</v>
      </c>
      <c r="E92" s="37">
        <f t="shared" si="35"/>
        <v>9.5</v>
      </c>
      <c r="F92" s="37">
        <f t="shared" si="35"/>
        <v>1</v>
      </c>
      <c r="G92" s="37">
        <f t="shared" si="35"/>
        <v>1</v>
      </c>
      <c r="H92" s="37">
        <f t="shared" si="35"/>
        <v>1</v>
      </c>
      <c r="I92" s="13">
        <f t="shared" si="27"/>
        <v>100</v>
      </c>
      <c r="J92" s="13">
        <f t="shared" si="26"/>
        <v>100</v>
      </c>
      <c r="K92" s="13">
        <f t="shared" si="28"/>
        <v>950</v>
      </c>
      <c r="L92" s="13">
        <f t="shared" si="29"/>
        <v>950</v>
      </c>
      <c r="M92" s="13">
        <f t="shared" si="30"/>
        <v>950</v>
      </c>
    </row>
    <row r="93" spans="1:13" s="2" customFormat="1" ht="28.5" customHeight="1">
      <c r="A93" s="30" t="s">
        <v>226</v>
      </c>
      <c r="B93" s="32" t="s">
        <v>227</v>
      </c>
      <c r="C93" s="36">
        <v>9.5</v>
      </c>
      <c r="D93" s="36">
        <v>9.5</v>
      </c>
      <c r="E93" s="36">
        <v>9.5</v>
      </c>
      <c r="F93" s="36">
        <v>1</v>
      </c>
      <c r="G93" s="36">
        <v>1</v>
      </c>
      <c r="H93" s="36">
        <v>1</v>
      </c>
      <c r="I93" s="13">
        <f t="shared" si="27"/>
        <v>100</v>
      </c>
      <c r="J93" s="13">
        <f t="shared" si="26"/>
        <v>100</v>
      </c>
      <c r="K93" s="13">
        <f t="shared" si="28"/>
        <v>950</v>
      </c>
      <c r="L93" s="13">
        <f t="shared" si="29"/>
        <v>950</v>
      </c>
      <c r="M93" s="13">
        <f t="shared" si="30"/>
        <v>950</v>
      </c>
    </row>
    <row r="94" spans="1:13" s="2" customFormat="1" ht="113.25" customHeight="1">
      <c r="A94" s="28" t="s">
        <v>177</v>
      </c>
      <c r="B94" s="29" t="s">
        <v>175</v>
      </c>
      <c r="C94" s="37">
        <f aca="true" t="shared" si="36" ref="C94:H94">C95+C96</f>
        <v>21.5</v>
      </c>
      <c r="D94" s="37">
        <f t="shared" si="36"/>
        <v>25</v>
      </c>
      <c r="E94" s="37">
        <f t="shared" si="36"/>
        <v>21</v>
      </c>
      <c r="F94" s="37">
        <f t="shared" si="36"/>
        <v>20</v>
      </c>
      <c r="G94" s="37">
        <f t="shared" si="36"/>
        <v>20</v>
      </c>
      <c r="H94" s="37">
        <f t="shared" si="36"/>
        <v>20</v>
      </c>
      <c r="I94" s="13">
        <f t="shared" si="27"/>
        <v>97.67441860465115</v>
      </c>
      <c r="J94" s="13">
        <f t="shared" si="26"/>
        <v>84</v>
      </c>
      <c r="K94" s="13">
        <f t="shared" si="28"/>
        <v>105</v>
      </c>
      <c r="L94" s="13">
        <f t="shared" si="29"/>
        <v>105</v>
      </c>
      <c r="M94" s="13">
        <f t="shared" si="30"/>
        <v>105</v>
      </c>
    </row>
    <row r="95" spans="1:13" s="2" customFormat="1" ht="45" customHeight="1">
      <c r="A95" s="30" t="s">
        <v>179</v>
      </c>
      <c r="B95" s="32" t="s">
        <v>180</v>
      </c>
      <c r="C95" s="72">
        <v>20</v>
      </c>
      <c r="D95" s="72">
        <v>20</v>
      </c>
      <c r="E95" s="72">
        <v>15</v>
      </c>
      <c r="F95" s="72">
        <v>15</v>
      </c>
      <c r="G95" s="72">
        <v>15</v>
      </c>
      <c r="H95" s="31">
        <v>15</v>
      </c>
      <c r="I95" s="13">
        <f t="shared" si="27"/>
        <v>75</v>
      </c>
      <c r="J95" s="13">
        <f t="shared" si="26"/>
        <v>75</v>
      </c>
      <c r="K95" s="13">
        <f t="shared" si="28"/>
        <v>100</v>
      </c>
      <c r="L95" s="13">
        <f t="shared" si="29"/>
        <v>100</v>
      </c>
      <c r="M95" s="13">
        <f t="shared" si="30"/>
        <v>100</v>
      </c>
    </row>
    <row r="96" spans="1:13" s="2" customFormat="1" ht="27.75" customHeight="1">
      <c r="A96" s="30" t="s">
        <v>176</v>
      </c>
      <c r="B96" s="32" t="s">
        <v>144</v>
      </c>
      <c r="C96" s="72">
        <v>1.5</v>
      </c>
      <c r="D96" s="72">
        <v>5</v>
      </c>
      <c r="E96" s="72">
        <v>6</v>
      </c>
      <c r="F96" s="36">
        <v>5</v>
      </c>
      <c r="G96" s="36">
        <v>5</v>
      </c>
      <c r="H96" s="36">
        <v>5</v>
      </c>
      <c r="I96" s="13">
        <f t="shared" si="27"/>
        <v>400</v>
      </c>
      <c r="J96" s="13">
        <f t="shared" si="26"/>
        <v>120</v>
      </c>
      <c r="K96" s="13">
        <f t="shared" si="28"/>
        <v>120</v>
      </c>
      <c r="L96" s="13">
        <f t="shared" si="29"/>
        <v>120</v>
      </c>
      <c r="M96" s="13">
        <f t="shared" si="30"/>
        <v>120</v>
      </c>
    </row>
    <row r="97" spans="1:13" s="2" customFormat="1" ht="142.5" customHeight="1">
      <c r="A97" s="20" t="s">
        <v>152</v>
      </c>
      <c r="B97" s="24" t="s">
        <v>139</v>
      </c>
      <c r="C97" s="13">
        <f aca="true" t="shared" si="37" ref="C97:H97">C98+C99+C100</f>
        <v>31</v>
      </c>
      <c r="D97" s="13">
        <f t="shared" si="37"/>
        <v>31</v>
      </c>
      <c r="E97" s="13">
        <f t="shared" si="37"/>
        <v>34</v>
      </c>
      <c r="F97" s="13">
        <f t="shared" si="37"/>
        <v>29</v>
      </c>
      <c r="G97" s="13">
        <f t="shared" si="37"/>
        <v>29</v>
      </c>
      <c r="H97" s="37">
        <f t="shared" si="37"/>
        <v>29</v>
      </c>
      <c r="I97" s="13">
        <f t="shared" si="27"/>
        <v>109.6774193548387</v>
      </c>
      <c r="J97" s="13">
        <f t="shared" si="26"/>
        <v>109.6774193548387</v>
      </c>
      <c r="K97" s="13">
        <f t="shared" si="28"/>
        <v>117.24137931034481</v>
      </c>
      <c r="L97" s="13">
        <f t="shared" si="29"/>
        <v>117.24137931034481</v>
      </c>
      <c r="M97" s="13">
        <f t="shared" si="30"/>
        <v>117.24137931034481</v>
      </c>
    </row>
    <row r="98" spans="1:13" s="2" customFormat="1" ht="39.75" customHeight="1">
      <c r="A98" s="19" t="s">
        <v>138</v>
      </c>
      <c r="B98" s="73" t="s">
        <v>141</v>
      </c>
      <c r="C98" s="12">
        <v>9</v>
      </c>
      <c r="D98" s="12">
        <v>9</v>
      </c>
      <c r="E98" s="12">
        <v>9</v>
      </c>
      <c r="F98" s="12">
        <v>10</v>
      </c>
      <c r="G98" s="12">
        <v>10</v>
      </c>
      <c r="H98" s="36">
        <v>10</v>
      </c>
      <c r="I98" s="13">
        <f t="shared" si="27"/>
        <v>100</v>
      </c>
      <c r="J98" s="13">
        <f t="shared" si="26"/>
        <v>100</v>
      </c>
      <c r="K98" s="13">
        <f t="shared" si="28"/>
        <v>90</v>
      </c>
      <c r="L98" s="13">
        <f t="shared" si="29"/>
        <v>90</v>
      </c>
      <c r="M98" s="13">
        <f t="shared" si="30"/>
        <v>90</v>
      </c>
    </row>
    <row r="99" spans="1:13" s="2" customFormat="1" ht="36.75" customHeight="1">
      <c r="A99" s="19" t="s">
        <v>142</v>
      </c>
      <c r="B99" s="23" t="s">
        <v>145</v>
      </c>
      <c r="C99" s="12">
        <v>10</v>
      </c>
      <c r="D99" s="12">
        <v>10</v>
      </c>
      <c r="E99" s="12">
        <v>10</v>
      </c>
      <c r="F99" s="12">
        <v>9</v>
      </c>
      <c r="G99" s="12">
        <v>9</v>
      </c>
      <c r="H99" s="36">
        <v>9</v>
      </c>
      <c r="I99" s="13">
        <f t="shared" si="27"/>
        <v>100</v>
      </c>
      <c r="J99" s="13">
        <f t="shared" si="26"/>
        <v>100</v>
      </c>
      <c r="K99" s="13">
        <f t="shared" si="28"/>
        <v>111.11111111111111</v>
      </c>
      <c r="L99" s="13">
        <f t="shared" si="29"/>
        <v>111.11111111111111</v>
      </c>
      <c r="M99" s="13">
        <f t="shared" si="30"/>
        <v>111.11111111111111</v>
      </c>
    </row>
    <row r="100" spans="1:13" s="2" customFormat="1" ht="24.75" customHeight="1">
      <c r="A100" s="19" t="s">
        <v>143</v>
      </c>
      <c r="B100" s="23" t="s">
        <v>144</v>
      </c>
      <c r="C100" s="12">
        <v>12</v>
      </c>
      <c r="D100" s="12">
        <v>12</v>
      </c>
      <c r="E100" s="12">
        <v>15</v>
      </c>
      <c r="F100" s="12">
        <v>10</v>
      </c>
      <c r="G100" s="12">
        <v>10</v>
      </c>
      <c r="H100" s="36">
        <v>10</v>
      </c>
      <c r="I100" s="13">
        <f t="shared" si="27"/>
        <v>125</v>
      </c>
      <c r="J100" s="13">
        <f t="shared" si="26"/>
        <v>125</v>
      </c>
      <c r="K100" s="13">
        <f t="shared" si="28"/>
        <v>150</v>
      </c>
      <c r="L100" s="13">
        <f t="shared" si="29"/>
        <v>150</v>
      </c>
      <c r="M100" s="13">
        <f t="shared" si="30"/>
        <v>150</v>
      </c>
    </row>
    <row r="101" spans="1:13" s="2" customFormat="1" ht="127.5" customHeight="1">
      <c r="A101" s="20" t="s">
        <v>123</v>
      </c>
      <c r="B101" s="24" t="s">
        <v>140</v>
      </c>
      <c r="C101" s="13">
        <v>30</v>
      </c>
      <c r="D101" s="13">
        <v>35</v>
      </c>
      <c r="E101" s="13">
        <v>35</v>
      </c>
      <c r="F101" s="13">
        <v>40</v>
      </c>
      <c r="G101" s="13">
        <v>40</v>
      </c>
      <c r="H101" s="37">
        <v>40</v>
      </c>
      <c r="I101" s="13">
        <f t="shared" si="27"/>
        <v>116.66666666666667</v>
      </c>
      <c r="J101" s="13">
        <f t="shared" si="26"/>
        <v>100</v>
      </c>
      <c r="K101" s="13">
        <f t="shared" si="28"/>
        <v>87.5</v>
      </c>
      <c r="L101" s="13">
        <f t="shared" si="29"/>
        <v>87.5</v>
      </c>
      <c r="M101" s="13">
        <f t="shared" si="30"/>
        <v>87.5</v>
      </c>
    </row>
    <row r="102" spans="1:13" s="2" customFormat="1" ht="87" customHeight="1">
      <c r="A102" s="20" t="s">
        <v>335</v>
      </c>
      <c r="B102" s="24" t="s">
        <v>298</v>
      </c>
      <c r="C102" s="13">
        <f aca="true" t="shared" si="38" ref="C102:H102">C105+C103+C104</f>
        <v>0</v>
      </c>
      <c r="D102" s="13">
        <f t="shared" si="38"/>
        <v>1</v>
      </c>
      <c r="E102" s="13">
        <f t="shared" si="38"/>
        <v>2.5</v>
      </c>
      <c r="F102" s="13">
        <f t="shared" si="38"/>
        <v>3</v>
      </c>
      <c r="G102" s="13">
        <f t="shared" si="38"/>
        <v>3</v>
      </c>
      <c r="H102" s="13">
        <f t="shared" si="38"/>
        <v>3</v>
      </c>
      <c r="I102" s="13">
        <v>0</v>
      </c>
      <c r="J102" s="13">
        <f t="shared" si="26"/>
        <v>250</v>
      </c>
      <c r="K102" s="13">
        <f t="shared" si="28"/>
        <v>83.33333333333334</v>
      </c>
      <c r="L102" s="13">
        <f t="shared" si="29"/>
        <v>83.33333333333334</v>
      </c>
      <c r="M102" s="13">
        <f t="shared" si="30"/>
        <v>83.33333333333334</v>
      </c>
    </row>
    <row r="103" spans="1:13" s="2" customFormat="1" ht="130.5" customHeight="1">
      <c r="A103" s="30" t="s">
        <v>327</v>
      </c>
      <c r="B103" s="32" t="s">
        <v>328</v>
      </c>
      <c r="C103" s="36">
        <v>0</v>
      </c>
      <c r="D103" s="36">
        <v>0</v>
      </c>
      <c r="E103" s="36">
        <v>1</v>
      </c>
      <c r="F103" s="36">
        <v>1</v>
      </c>
      <c r="G103" s="36">
        <v>1</v>
      </c>
      <c r="H103" s="36">
        <v>1</v>
      </c>
      <c r="I103" s="13">
        <v>0</v>
      </c>
      <c r="J103" s="13">
        <v>0</v>
      </c>
      <c r="K103" s="13">
        <f t="shared" si="28"/>
        <v>100</v>
      </c>
      <c r="L103" s="13">
        <f t="shared" si="29"/>
        <v>100</v>
      </c>
      <c r="M103" s="13">
        <f t="shared" si="30"/>
        <v>100</v>
      </c>
    </row>
    <row r="104" spans="1:13" s="2" customFormat="1" ht="144" customHeight="1">
      <c r="A104" s="30" t="s">
        <v>329</v>
      </c>
      <c r="B104" s="32" t="s">
        <v>330</v>
      </c>
      <c r="C104" s="36">
        <v>0</v>
      </c>
      <c r="D104" s="36">
        <v>0</v>
      </c>
      <c r="E104" s="36">
        <v>0</v>
      </c>
      <c r="F104" s="36">
        <v>0.5</v>
      </c>
      <c r="G104" s="36">
        <v>0.5</v>
      </c>
      <c r="H104" s="36">
        <v>0.5</v>
      </c>
      <c r="I104" s="13">
        <v>0</v>
      </c>
      <c r="J104" s="13">
        <v>0</v>
      </c>
      <c r="K104" s="13">
        <f t="shared" si="28"/>
        <v>0</v>
      </c>
      <c r="L104" s="13">
        <f t="shared" si="29"/>
        <v>0</v>
      </c>
      <c r="M104" s="13">
        <f t="shared" si="30"/>
        <v>0</v>
      </c>
    </row>
    <row r="105" spans="1:13" s="2" customFormat="1" ht="28.5" customHeight="1">
      <c r="A105" s="30" t="s">
        <v>299</v>
      </c>
      <c r="B105" s="32" t="s">
        <v>144</v>
      </c>
      <c r="C105" s="36">
        <v>0</v>
      </c>
      <c r="D105" s="36">
        <v>1</v>
      </c>
      <c r="E105" s="36">
        <v>1.5</v>
      </c>
      <c r="F105" s="36">
        <v>1.5</v>
      </c>
      <c r="G105" s="36">
        <v>1.5</v>
      </c>
      <c r="H105" s="36">
        <v>1.5</v>
      </c>
      <c r="I105" s="13">
        <v>0</v>
      </c>
      <c r="J105" s="13">
        <f t="shared" si="26"/>
        <v>150</v>
      </c>
      <c r="K105" s="13">
        <f t="shared" si="28"/>
        <v>100</v>
      </c>
      <c r="L105" s="13">
        <f t="shared" si="29"/>
        <v>100</v>
      </c>
      <c r="M105" s="13">
        <f t="shared" si="30"/>
        <v>100</v>
      </c>
    </row>
    <row r="106" spans="1:13" s="2" customFormat="1" ht="102" customHeight="1">
      <c r="A106" s="20" t="s">
        <v>161</v>
      </c>
      <c r="B106" s="24" t="s">
        <v>153</v>
      </c>
      <c r="C106" s="13">
        <f aca="true" t="shared" si="39" ref="C106:H106">C107+C108+C109</f>
        <v>220.2</v>
      </c>
      <c r="D106" s="13">
        <f t="shared" si="39"/>
        <v>255.2</v>
      </c>
      <c r="E106" s="13">
        <f t="shared" si="39"/>
        <v>198.5</v>
      </c>
      <c r="F106" s="13">
        <f t="shared" si="39"/>
        <v>185</v>
      </c>
      <c r="G106" s="13">
        <f t="shared" si="39"/>
        <v>185</v>
      </c>
      <c r="H106" s="13">
        <f t="shared" si="39"/>
        <v>185</v>
      </c>
      <c r="I106" s="13">
        <f t="shared" si="27"/>
        <v>90.14532243415077</v>
      </c>
      <c r="J106" s="13">
        <f t="shared" si="26"/>
        <v>77.78213166144201</v>
      </c>
      <c r="K106" s="13">
        <f t="shared" si="28"/>
        <v>107.29729729729729</v>
      </c>
      <c r="L106" s="13">
        <f t="shared" si="29"/>
        <v>107.29729729729729</v>
      </c>
      <c r="M106" s="13">
        <f t="shared" si="30"/>
        <v>107.29729729729729</v>
      </c>
    </row>
    <row r="107" spans="1:13" s="2" customFormat="1" ht="111.75" customHeight="1">
      <c r="A107" s="19" t="s">
        <v>154</v>
      </c>
      <c r="B107" s="23" t="s">
        <v>162</v>
      </c>
      <c r="C107" s="12">
        <v>219.7</v>
      </c>
      <c r="D107" s="12">
        <v>159.7</v>
      </c>
      <c r="E107" s="12">
        <v>100</v>
      </c>
      <c r="F107" s="12">
        <v>114</v>
      </c>
      <c r="G107" s="12">
        <v>114</v>
      </c>
      <c r="H107" s="12">
        <v>114</v>
      </c>
      <c r="I107" s="13">
        <f t="shared" si="27"/>
        <v>45.51661356395084</v>
      </c>
      <c r="J107" s="13">
        <f t="shared" si="26"/>
        <v>62.617407639323744</v>
      </c>
      <c r="K107" s="13">
        <f t="shared" si="28"/>
        <v>87.71929824561403</v>
      </c>
      <c r="L107" s="13">
        <f t="shared" si="29"/>
        <v>87.71929824561403</v>
      </c>
      <c r="M107" s="13">
        <f t="shared" si="30"/>
        <v>87.71929824561403</v>
      </c>
    </row>
    <row r="108" spans="1:13" s="2" customFormat="1" ht="141" customHeight="1">
      <c r="A108" s="19" t="s">
        <v>322</v>
      </c>
      <c r="B108" s="23" t="s">
        <v>323</v>
      </c>
      <c r="C108" s="12">
        <v>0</v>
      </c>
      <c r="D108" s="12">
        <v>95</v>
      </c>
      <c r="E108" s="12">
        <v>97.5</v>
      </c>
      <c r="F108" s="12">
        <v>70</v>
      </c>
      <c r="G108" s="12">
        <v>70</v>
      </c>
      <c r="H108" s="12">
        <v>70</v>
      </c>
      <c r="I108" s="13">
        <v>0</v>
      </c>
      <c r="J108" s="13">
        <f t="shared" si="26"/>
        <v>102.63157894736842</v>
      </c>
      <c r="K108" s="13">
        <f t="shared" si="28"/>
        <v>139.28571428571428</v>
      </c>
      <c r="L108" s="13">
        <f t="shared" si="29"/>
        <v>139.28571428571428</v>
      </c>
      <c r="M108" s="13">
        <f t="shared" si="30"/>
        <v>139.28571428571428</v>
      </c>
    </row>
    <row r="109" spans="1:13" s="2" customFormat="1" ht="30.75" customHeight="1">
      <c r="A109" s="19" t="s">
        <v>178</v>
      </c>
      <c r="B109" s="23" t="s">
        <v>144</v>
      </c>
      <c r="C109" s="12">
        <v>0.5</v>
      </c>
      <c r="D109" s="12">
        <v>0.5</v>
      </c>
      <c r="E109" s="12">
        <v>1</v>
      </c>
      <c r="F109" s="12">
        <v>1</v>
      </c>
      <c r="G109" s="12">
        <v>1</v>
      </c>
      <c r="H109" s="36">
        <v>1</v>
      </c>
      <c r="I109" s="13">
        <f t="shared" si="27"/>
        <v>200</v>
      </c>
      <c r="J109" s="13">
        <f t="shared" si="26"/>
        <v>200</v>
      </c>
      <c r="K109" s="13">
        <f t="shared" si="28"/>
        <v>100</v>
      </c>
      <c r="L109" s="13">
        <f t="shared" si="29"/>
        <v>100</v>
      </c>
      <c r="M109" s="13">
        <f t="shared" si="30"/>
        <v>100</v>
      </c>
    </row>
    <row r="110" spans="1:13" s="2" customFormat="1" ht="116.25" customHeight="1">
      <c r="A110" s="20" t="s">
        <v>155</v>
      </c>
      <c r="B110" s="24" t="s">
        <v>156</v>
      </c>
      <c r="C110" s="13">
        <f aca="true" t="shared" si="40" ref="C110:H110">C111+C112+C113+C114+C115</f>
        <v>349.4</v>
      </c>
      <c r="D110" s="13">
        <f>D111+D112+D113+D114+D115</f>
        <v>597.5</v>
      </c>
      <c r="E110" s="13">
        <f t="shared" si="40"/>
        <v>790</v>
      </c>
      <c r="F110" s="13">
        <f t="shared" si="40"/>
        <v>612.2</v>
      </c>
      <c r="G110" s="13">
        <f t="shared" si="40"/>
        <v>612.2</v>
      </c>
      <c r="H110" s="13">
        <f t="shared" si="40"/>
        <v>612.2</v>
      </c>
      <c r="I110" s="13">
        <f t="shared" si="27"/>
        <v>226.10188895249</v>
      </c>
      <c r="J110" s="13">
        <f t="shared" si="26"/>
        <v>132.2175732217573</v>
      </c>
      <c r="K110" s="13">
        <f t="shared" si="28"/>
        <v>129.04279647174127</v>
      </c>
      <c r="L110" s="13">
        <f t="shared" si="29"/>
        <v>129.04279647174127</v>
      </c>
      <c r="M110" s="13">
        <f t="shared" si="30"/>
        <v>129.04279647174127</v>
      </c>
    </row>
    <row r="111" spans="1:13" s="2" customFormat="1" ht="33" customHeight="1">
      <c r="A111" s="19" t="s">
        <v>223</v>
      </c>
      <c r="B111" s="23" t="s">
        <v>157</v>
      </c>
      <c r="C111" s="12">
        <v>1.6</v>
      </c>
      <c r="D111" s="12">
        <v>1.6</v>
      </c>
      <c r="E111" s="12">
        <v>1.5</v>
      </c>
      <c r="F111" s="12">
        <v>2</v>
      </c>
      <c r="G111" s="12">
        <v>2</v>
      </c>
      <c r="H111" s="36">
        <v>2</v>
      </c>
      <c r="I111" s="13">
        <f t="shared" si="27"/>
        <v>93.75</v>
      </c>
      <c r="J111" s="13">
        <f t="shared" si="26"/>
        <v>93.75</v>
      </c>
      <c r="K111" s="13">
        <f t="shared" si="28"/>
        <v>75</v>
      </c>
      <c r="L111" s="13">
        <f t="shared" si="29"/>
        <v>75</v>
      </c>
      <c r="M111" s="13">
        <f t="shared" si="30"/>
        <v>75</v>
      </c>
    </row>
    <row r="112" spans="1:13" s="2" customFormat="1" ht="23.25" customHeight="1">
      <c r="A112" s="41" t="s">
        <v>300</v>
      </c>
      <c r="B112" s="23" t="s">
        <v>144</v>
      </c>
      <c r="C112" s="12">
        <v>6.8</v>
      </c>
      <c r="D112" s="12">
        <v>6.8</v>
      </c>
      <c r="E112" s="12">
        <v>6</v>
      </c>
      <c r="F112" s="12">
        <v>5.2</v>
      </c>
      <c r="G112" s="12">
        <v>5.2</v>
      </c>
      <c r="H112" s="36">
        <v>5.2</v>
      </c>
      <c r="I112" s="13">
        <f t="shared" si="27"/>
        <v>88.23529411764706</v>
      </c>
      <c r="J112" s="13">
        <f t="shared" si="26"/>
        <v>88.23529411764706</v>
      </c>
      <c r="K112" s="13">
        <f t="shared" si="28"/>
        <v>115.38461538461537</v>
      </c>
      <c r="L112" s="13">
        <f t="shared" si="29"/>
        <v>115.38461538461537</v>
      </c>
      <c r="M112" s="13">
        <f t="shared" si="30"/>
        <v>115.38461538461537</v>
      </c>
    </row>
    <row r="113" spans="1:13" s="2" customFormat="1" ht="114.75" customHeight="1">
      <c r="A113" s="19" t="s">
        <v>359</v>
      </c>
      <c r="B113" s="23" t="s">
        <v>324</v>
      </c>
      <c r="C113" s="12">
        <v>0</v>
      </c>
      <c r="D113" s="12">
        <v>2.5</v>
      </c>
      <c r="E113" s="12">
        <v>30</v>
      </c>
      <c r="F113" s="12">
        <v>2.5</v>
      </c>
      <c r="G113" s="12">
        <v>2.5</v>
      </c>
      <c r="H113" s="36">
        <v>2.5</v>
      </c>
      <c r="I113" s="13">
        <v>0</v>
      </c>
      <c r="J113" s="13">
        <f t="shared" si="26"/>
        <v>1200</v>
      </c>
      <c r="K113" s="13">
        <f t="shared" si="28"/>
        <v>1200</v>
      </c>
      <c r="L113" s="13">
        <f t="shared" si="29"/>
        <v>1200</v>
      </c>
      <c r="M113" s="13">
        <f t="shared" si="30"/>
        <v>1200</v>
      </c>
    </row>
    <row r="114" spans="1:13" s="2" customFormat="1" ht="258" customHeight="1">
      <c r="A114" s="19" t="s">
        <v>325</v>
      </c>
      <c r="B114" s="23" t="s">
        <v>326</v>
      </c>
      <c r="C114" s="12">
        <v>0</v>
      </c>
      <c r="D114" s="12">
        <v>2.5</v>
      </c>
      <c r="E114" s="12">
        <v>2.5</v>
      </c>
      <c r="F114" s="12">
        <v>2.5</v>
      </c>
      <c r="G114" s="12">
        <v>2.5</v>
      </c>
      <c r="H114" s="36">
        <v>2.5</v>
      </c>
      <c r="I114" s="13">
        <v>0</v>
      </c>
      <c r="J114" s="13">
        <f t="shared" si="26"/>
        <v>100</v>
      </c>
      <c r="K114" s="13">
        <f t="shared" si="28"/>
        <v>100</v>
      </c>
      <c r="L114" s="13">
        <f t="shared" si="29"/>
        <v>100</v>
      </c>
      <c r="M114" s="13">
        <f t="shared" si="30"/>
        <v>100</v>
      </c>
    </row>
    <row r="115" spans="1:13" s="2" customFormat="1" ht="27" customHeight="1">
      <c r="A115" s="41" t="s">
        <v>158</v>
      </c>
      <c r="B115" s="23" t="s">
        <v>144</v>
      </c>
      <c r="C115" s="12">
        <v>341</v>
      </c>
      <c r="D115" s="12">
        <v>584.1</v>
      </c>
      <c r="E115" s="12">
        <v>750</v>
      </c>
      <c r="F115" s="12">
        <v>600</v>
      </c>
      <c r="G115" s="12">
        <v>600</v>
      </c>
      <c r="H115" s="12">
        <v>600</v>
      </c>
      <c r="I115" s="13">
        <f t="shared" si="27"/>
        <v>219.94134897360703</v>
      </c>
      <c r="J115" s="13">
        <f t="shared" si="26"/>
        <v>128.4026707755521</v>
      </c>
      <c r="K115" s="13">
        <f t="shared" si="28"/>
        <v>125</v>
      </c>
      <c r="L115" s="13">
        <f t="shared" si="29"/>
        <v>125</v>
      </c>
      <c r="M115" s="13">
        <f aca="true" t="shared" si="41" ref="M77:M140">E115/H115*100</f>
        <v>125</v>
      </c>
    </row>
    <row r="116" spans="1:13" s="2" customFormat="1" ht="69" customHeight="1">
      <c r="A116" s="28" t="s">
        <v>276</v>
      </c>
      <c r="B116" s="74" t="s">
        <v>275</v>
      </c>
      <c r="C116" s="37">
        <v>3000</v>
      </c>
      <c r="D116" s="37">
        <v>2051.2</v>
      </c>
      <c r="E116" s="37">
        <v>1186</v>
      </c>
      <c r="F116" s="37">
        <v>70</v>
      </c>
      <c r="G116" s="37">
        <v>70</v>
      </c>
      <c r="H116" s="37">
        <v>70</v>
      </c>
      <c r="I116" s="13">
        <f t="shared" si="27"/>
        <v>39.53333333333333</v>
      </c>
      <c r="J116" s="13">
        <f t="shared" si="26"/>
        <v>57.819812792511705</v>
      </c>
      <c r="K116" s="13">
        <f t="shared" si="28"/>
        <v>1694.2857142857142</v>
      </c>
      <c r="L116" s="13">
        <f t="shared" si="29"/>
        <v>1694.2857142857142</v>
      </c>
      <c r="M116" s="13">
        <f t="shared" si="41"/>
        <v>1694.2857142857142</v>
      </c>
    </row>
    <row r="117" spans="1:13" s="2" customFormat="1" ht="81" customHeight="1">
      <c r="A117" s="20" t="s">
        <v>159</v>
      </c>
      <c r="B117" s="75" t="s">
        <v>173</v>
      </c>
      <c r="C117" s="13">
        <f aca="true" t="shared" si="42" ref="C117:H117">C118+C119</f>
        <v>2674.4</v>
      </c>
      <c r="D117" s="13">
        <f>D118+D119+D120</f>
        <v>2045.2</v>
      </c>
      <c r="E117" s="13">
        <f t="shared" si="42"/>
        <v>1756.8999999999999</v>
      </c>
      <c r="F117" s="13">
        <f t="shared" si="42"/>
        <v>958.1</v>
      </c>
      <c r="G117" s="13">
        <f t="shared" si="42"/>
        <v>958.1</v>
      </c>
      <c r="H117" s="37">
        <f t="shared" si="42"/>
        <v>958.1</v>
      </c>
      <c r="I117" s="13">
        <f t="shared" si="27"/>
        <v>65.69323960514507</v>
      </c>
      <c r="J117" s="13">
        <f t="shared" si="26"/>
        <v>85.90357911206728</v>
      </c>
      <c r="K117" s="13">
        <f t="shared" si="28"/>
        <v>183.3733430748356</v>
      </c>
      <c r="L117" s="13">
        <f t="shared" si="29"/>
        <v>183.3733430748356</v>
      </c>
      <c r="M117" s="13">
        <f t="shared" si="41"/>
        <v>183.3733430748356</v>
      </c>
    </row>
    <row r="118" spans="1:13" s="2" customFormat="1" ht="30" customHeight="1">
      <c r="A118" s="19" t="s">
        <v>128</v>
      </c>
      <c r="B118" s="76" t="s">
        <v>160</v>
      </c>
      <c r="C118" s="12" t="s">
        <v>360</v>
      </c>
      <c r="D118" s="12">
        <v>24.1</v>
      </c>
      <c r="E118" s="12">
        <v>24.1</v>
      </c>
      <c r="F118" s="12">
        <v>14.6</v>
      </c>
      <c r="G118" s="12">
        <v>14.6</v>
      </c>
      <c r="H118" s="36">
        <v>14.6</v>
      </c>
      <c r="I118" s="13">
        <f t="shared" si="27"/>
        <v>100</v>
      </c>
      <c r="J118" s="13">
        <f t="shared" si="26"/>
        <v>100</v>
      </c>
      <c r="K118" s="13">
        <f t="shared" si="28"/>
        <v>165.06849315068496</v>
      </c>
      <c r="L118" s="13">
        <f t="shared" si="29"/>
        <v>165.06849315068496</v>
      </c>
      <c r="M118" s="13">
        <f t="shared" si="41"/>
        <v>165.06849315068496</v>
      </c>
    </row>
    <row r="119" spans="1:13" s="2" customFormat="1" ht="29.25" customHeight="1">
      <c r="A119" s="19" t="s">
        <v>112</v>
      </c>
      <c r="B119" s="76" t="s">
        <v>337</v>
      </c>
      <c r="C119" s="12" t="s">
        <v>361</v>
      </c>
      <c r="D119" s="12">
        <v>1839.4</v>
      </c>
      <c r="E119" s="12">
        <v>1732.8</v>
      </c>
      <c r="F119" s="12">
        <v>943.5</v>
      </c>
      <c r="G119" s="12">
        <v>943.5</v>
      </c>
      <c r="H119" s="36">
        <v>943.5</v>
      </c>
      <c r="I119" s="13">
        <f t="shared" si="27"/>
        <v>65.38127759121608</v>
      </c>
      <c r="J119" s="13">
        <f t="shared" si="26"/>
        <v>94.20463194519951</v>
      </c>
      <c r="K119" s="13">
        <f t="shared" si="28"/>
        <v>183.65659777424483</v>
      </c>
      <c r="L119" s="13">
        <f t="shared" si="29"/>
        <v>183.65659777424483</v>
      </c>
      <c r="M119" s="13">
        <f t="shared" si="41"/>
        <v>183.65659777424483</v>
      </c>
    </row>
    <row r="120" spans="1:13" s="2" customFormat="1" ht="81.75" customHeight="1">
      <c r="A120" s="19" t="s">
        <v>399</v>
      </c>
      <c r="B120" s="76" t="s">
        <v>400</v>
      </c>
      <c r="C120" s="12">
        <v>0</v>
      </c>
      <c r="D120" s="12">
        <v>181.7</v>
      </c>
      <c r="E120" s="12">
        <v>503.5</v>
      </c>
      <c r="F120" s="12">
        <v>0</v>
      </c>
      <c r="G120" s="12">
        <v>0</v>
      </c>
      <c r="H120" s="36">
        <v>0</v>
      </c>
      <c r="I120" s="13">
        <v>0</v>
      </c>
      <c r="J120" s="13">
        <f t="shared" si="26"/>
        <v>277.10511832691253</v>
      </c>
      <c r="K120" s="13">
        <v>0</v>
      </c>
      <c r="L120" s="13">
        <v>0</v>
      </c>
      <c r="M120" s="13">
        <v>0</v>
      </c>
    </row>
    <row r="121" spans="1:13" s="94" customFormat="1" ht="97.5" customHeight="1">
      <c r="A121" s="28" t="s">
        <v>401</v>
      </c>
      <c r="B121" s="77" t="s">
        <v>403</v>
      </c>
      <c r="C121" s="37">
        <f>C122</f>
        <v>0</v>
      </c>
      <c r="D121" s="37">
        <f>D122</f>
        <v>881.7</v>
      </c>
      <c r="E121" s="37">
        <f>E122</f>
        <v>1250.5</v>
      </c>
      <c r="F121" s="37">
        <f>F122</f>
        <v>0</v>
      </c>
      <c r="G121" s="37">
        <f>G122</f>
        <v>0</v>
      </c>
      <c r="H121" s="37">
        <f>H122</f>
        <v>0</v>
      </c>
      <c r="I121" s="13">
        <v>0</v>
      </c>
      <c r="J121" s="13">
        <f t="shared" si="26"/>
        <v>141.82828626516954</v>
      </c>
      <c r="K121" s="13">
        <v>0</v>
      </c>
      <c r="L121" s="13">
        <v>0</v>
      </c>
      <c r="M121" s="13">
        <v>0</v>
      </c>
    </row>
    <row r="122" spans="1:13" s="2" customFormat="1" ht="70.5" customHeight="1">
      <c r="A122" s="19" t="s">
        <v>402</v>
      </c>
      <c r="B122" s="76" t="s">
        <v>404</v>
      </c>
      <c r="C122" s="12">
        <v>0</v>
      </c>
      <c r="D122" s="12">
        <v>881.7</v>
      </c>
      <c r="E122" s="12">
        <v>1250.5</v>
      </c>
      <c r="F122" s="12">
        <v>0</v>
      </c>
      <c r="G122" s="12">
        <v>0</v>
      </c>
      <c r="H122" s="36">
        <v>0</v>
      </c>
      <c r="I122" s="13">
        <v>0</v>
      </c>
      <c r="J122" s="13">
        <f t="shared" si="26"/>
        <v>141.82828626516954</v>
      </c>
      <c r="K122" s="13">
        <v>0</v>
      </c>
      <c r="L122" s="13">
        <v>0</v>
      </c>
      <c r="M122" s="13">
        <v>0</v>
      </c>
    </row>
    <row r="123" spans="1:13" s="2" customFormat="1" ht="141" customHeight="1">
      <c r="A123" s="28" t="s">
        <v>277</v>
      </c>
      <c r="B123" s="74" t="s">
        <v>285</v>
      </c>
      <c r="C123" s="37">
        <f aca="true" t="shared" si="43" ref="C123:H123">C124+C125</f>
        <v>3.5</v>
      </c>
      <c r="D123" s="37">
        <f>D124+D125+D126</f>
        <v>7.9</v>
      </c>
      <c r="E123" s="37">
        <f t="shared" si="43"/>
        <v>3.5</v>
      </c>
      <c r="F123" s="37">
        <f t="shared" si="43"/>
        <v>0.2</v>
      </c>
      <c r="G123" s="37">
        <f t="shared" si="43"/>
        <v>0.2</v>
      </c>
      <c r="H123" s="37">
        <f t="shared" si="43"/>
        <v>0.2</v>
      </c>
      <c r="I123" s="13">
        <f t="shared" si="27"/>
        <v>100</v>
      </c>
      <c r="J123" s="13">
        <f t="shared" si="26"/>
        <v>44.303797468354425</v>
      </c>
      <c r="K123" s="13">
        <f t="shared" si="28"/>
        <v>1750</v>
      </c>
      <c r="L123" s="13">
        <f t="shared" si="29"/>
        <v>1750</v>
      </c>
      <c r="M123" s="13">
        <f t="shared" si="41"/>
        <v>1750</v>
      </c>
    </row>
    <row r="124" spans="1:13" s="2" customFormat="1" ht="63">
      <c r="A124" s="19" t="s">
        <v>284</v>
      </c>
      <c r="B124" s="76" t="s">
        <v>287</v>
      </c>
      <c r="C124" s="12">
        <v>3.2</v>
      </c>
      <c r="D124" s="12">
        <v>3.2</v>
      </c>
      <c r="E124" s="12">
        <v>3.2</v>
      </c>
      <c r="F124" s="12">
        <v>0</v>
      </c>
      <c r="G124" s="12">
        <v>0</v>
      </c>
      <c r="H124" s="36">
        <v>0</v>
      </c>
      <c r="I124" s="13">
        <f t="shared" si="27"/>
        <v>100</v>
      </c>
      <c r="J124" s="13">
        <f t="shared" si="26"/>
        <v>100</v>
      </c>
      <c r="K124" s="13">
        <v>0</v>
      </c>
      <c r="L124" s="13">
        <v>0</v>
      </c>
      <c r="M124" s="13">
        <v>0</v>
      </c>
    </row>
    <row r="125" spans="1:13" s="2" customFormat="1" ht="63" customHeight="1">
      <c r="A125" s="19" t="s">
        <v>283</v>
      </c>
      <c r="B125" s="76" t="s">
        <v>287</v>
      </c>
      <c r="C125" s="12">
        <v>0.3</v>
      </c>
      <c r="D125" s="12">
        <v>0.3</v>
      </c>
      <c r="E125" s="12">
        <v>0.3</v>
      </c>
      <c r="F125" s="12">
        <v>0.2</v>
      </c>
      <c r="G125" s="12">
        <v>0.2</v>
      </c>
      <c r="H125" s="36">
        <v>0.2</v>
      </c>
      <c r="I125" s="13">
        <f t="shared" si="27"/>
        <v>100</v>
      </c>
      <c r="J125" s="13">
        <f t="shared" si="26"/>
        <v>100</v>
      </c>
      <c r="K125" s="13">
        <f t="shared" si="28"/>
        <v>149.99999999999997</v>
      </c>
      <c r="L125" s="13">
        <f t="shared" si="29"/>
        <v>149.99999999999997</v>
      </c>
      <c r="M125" s="13">
        <f t="shared" si="41"/>
        <v>149.99999999999997</v>
      </c>
    </row>
    <row r="126" spans="1:13" s="2" customFormat="1" ht="63" customHeight="1">
      <c r="A126" s="19" t="s">
        <v>405</v>
      </c>
      <c r="B126" s="76" t="s">
        <v>287</v>
      </c>
      <c r="C126" s="12">
        <v>0</v>
      </c>
      <c r="D126" s="12">
        <v>4.4</v>
      </c>
      <c r="E126" s="12">
        <v>5.2</v>
      </c>
      <c r="F126" s="12">
        <v>0</v>
      </c>
      <c r="G126" s="12">
        <v>0</v>
      </c>
      <c r="H126" s="36">
        <v>0</v>
      </c>
      <c r="I126" s="13">
        <v>0</v>
      </c>
      <c r="J126" s="13">
        <f t="shared" si="26"/>
        <v>118.18181818181816</v>
      </c>
      <c r="K126" s="13">
        <v>0</v>
      </c>
      <c r="L126" s="13">
        <v>0</v>
      </c>
      <c r="M126" s="13">
        <v>0</v>
      </c>
    </row>
    <row r="127" spans="1:13" s="2" customFormat="1" ht="110.25" customHeight="1">
      <c r="A127" s="19" t="s">
        <v>295</v>
      </c>
      <c r="B127" s="77" t="s">
        <v>297</v>
      </c>
      <c r="C127" s="37">
        <f aca="true" t="shared" si="44" ref="C127:H127">C128</f>
        <v>0</v>
      </c>
      <c r="D127" s="37">
        <f t="shared" si="44"/>
        <v>3134</v>
      </c>
      <c r="E127" s="37">
        <f t="shared" si="44"/>
        <v>3500</v>
      </c>
      <c r="F127" s="37">
        <f t="shared" si="44"/>
        <v>3596.1</v>
      </c>
      <c r="G127" s="37">
        <f t="shared" si="44"/>
        <v>3592.1</v>
      </c>
      <c r="H127" s="37">
        <f t="shared" si="44"/>
        <v>3592.1</v>
      </c>
      <c r="I127" s="13">
        <v>0</v>
      </c>
      <c r="J127" s="13">
        <f t="shared" si="26"/>
        <v>111.6783663050415</v>
      </c>
      <c r="K127" s="13">
        <f t="shared" si="28"/>
        <v>97.32766052112011</v>
      </c>
      <c r="L127" s="13">
        <f t="shared" si="29"/>
        <v>97.4360401993263</v>
      </c>
      <c r="M127" s="13">
        <f t="shared" si="41"/>
        <v>97.4360401993263</v>
      </c>
    </row>
    <row r="128" spans="1:13" s="2" customFormat="1" ht="63" customHeight="1">
      <c r="A128" s="19" t="s">
        <v>296</v>
      </c>
      <c r="B128" s="78" t="s">
        <v>297</v>
      </c>
      <c r="C128" s="12">
        <v>0</v>
      </c>
      <c r="D128" s="12">
        <v>3134</v>
      </c>
      <c r="E128" s="12">
        <v>3500</v>
      </c>
      <c r="F128" s="12">
        <v>3596.1</v>
      </c>
      <c r="G128" s="12">
        <v>3592.1</v>
      </c>
      <c r="H128" s="36">
        <v>3592.1</v>
      </c>
      <c r="I128" s="13">
        <v>0</v>
      </c>
      <c r="J128" s="13">
        <f t="shared" si="26"/>
        <v>111.6783663050415</v>
      </c>
      <c r="K128" s="13">
        <f t="shared" si="28"/>
        <v>97.32766052112011</v>
      </c>
      <c r="L128" s="13">
        <f t="shared" si="29"/>
        <v>97.4360401993263</v>
      </c>
      <c r="M128" s="13">
        <f t="shared" si="41"/>
        <v>97.4360401993263</v>
      </c>
    </row>
    <row r="129" spans="1:13" s="2" customFormat="1" ht="24.75" customHeight="1">
      <c r="A129" s="28" t="s">
        <v>35</v>
      </c>
      <c r="B129" s="21" t="s">
        <v>11</v>
      </c>
      <c r="C129" s="13">
        <f aca="true" t="shared" si="45" ref="C129:H129">C130</f>
        <v>1038</v>
      </c>
      <c r="D129" s="13">
        <f t="shared" si="45"/>
        <v>1038</v>
      </c>
      <c r="E129" s="13">
        <f t="shared" si="45"/>
        <v>5948.5</v>
      </c>
      <c r="F129" s="13">
        <f t="shared" si="45"/>
        <v>847.6</v>
      </c>
      <c r="G129" s="13">
        <f t="shared" si="45"/>
        <v>847.6</v>
      </c>
      <c r="H129" s="37">
        <f t="shared" si="45"/>
        <v>847.6</v>
      </c>
      <c r="I129" s="13">
        <f t="shared" si="27"/>
        <v>573.0732177263969</v>
      </c>
      <c r="J129" s="13">
        <f t="shared" si="26"/>
        <v>573.0732177263969</v>
      </c>
      <c r="K129" s="13">
        <f t="shared" si="28"/>
        <v>701.8050967437471</v>
      </c>
      <c r="L129" s="13">
        <f t="shared" si="29"/>
        <v>701.8050967437471</v>
      </c>
      <c r="M129" s="13">
        <f t="shared" si="41"/>
        <v>701.8050967437471</v>
      </c>
    </row>
    <row r="130" spans="1:13" s="2" customFormat="1" ht="21.75" customHeight="1">
      <c r="A130" s="19" t="s">
        <v>43</v>
      </c>
      <c r="B130" s="16" t="s">
        <v>47</v>
      </c>
      <c r="C130" s="12">
        <f aca="true" t="shared" si="46" ref="C130:H130">C131+C132</f>
        <v>1038</v>
      </c>
      <c r="D130" s="12">
        <f t="shared" si="46"/>
        <v>1038</v>
      </c>
      <c r="E130" s="12">
        <f t="shared" si="46"/>
        <v>5948.5</v>
      </c>
      <c r="F130" s="12">
        <f t="shared" si="46"/>
        <v>847.6</v>
      </c>
      <c r="G130" s="12">
        <f t="shared" si="46"/>
        <v>847.6</v>
      </c>
      <c r="H130" s="12">
        <f t="shared" si="46"/>
        <v>847.6</v>
      </c>
      <c r="I130" s="13">
        <f t="shared" si="27"/>
        <v>573.0732177263969</v>
      </c>
      <c r="J130" s="13">
        <f t="shared" si="26"/>
        <v>573.0732177263969</v>
      </c>
      <c r="K130" s="13">
        <f t="shared" si="28"/>
        <v>701.8050967437471</v>
      </c>
      <c r="L130" s="13">
        <f t="shared" si="29"/>
        <v>701.8050967437471</v>
      </c>
      <c r="M130" s="13">
        <f t="shared" si="41"/>
        <v>701.8050967437471</v>
      </c>
    </row>
    <row r="131" spans="1:13" s="2" customFormat="1" ht="18.75">
      <c r="A131" s="19" t="s">
        <v>282</v>
      </c>
      <c r="B131" s="33" t="s">
        <v>278</v>
      </c>
      <c r="C131" s="12">
        <v>38</v>
      </c>
      <c r="D131" s="12">
        <v>38</v>
      </c>
      <c r="E131" s="12">
        <v>38</v>
      </c>
      <c r="F131" s="12">
        <v>0</v>
      </c>
      <c r="G131" s="12">
        <v>0</v>
      </c>
      <c r="H131" s="12">
        <v>0</v>
      </c>
      <c r="I131" s="13">
        <f t="shared" si="27"/>
        <v>100</v>
      </c>
      <c r="J131" s="13">
        <f t="shared" si="26"/>
        <v>100</v>
      </c>
      <c r="K131" s="13">
        <v>0</v>
      </c>
      <c r="L131" s="13">
        <v>0</v>
      </c>
      <c r="M131" s="13">
        <v>0</v>
      </c>
    </row>
    <row r="132" spans="1:13" s="2" customFormat="1" ht="48" customHeight="1">
      <c r="A132" s="19" t="s">
        <v>220</v>
      </c>
      <c r="B132" s="70" t="s">
        <v>338</v>
      </c>
      <c r="C132" s="12">
        <v>1000</v>
      </c>
      <c r="D132" s="12">
        <v>1000</v>
      </c>
      <c r="E132" s="12">
        <v>5910.5</v>
      </c>
      <c r="F132" s="12">
        <v>847.6</v>
      </c>
      <c r="G132" s="12">
        <v>847.6</v>
      </c>
      <c r="H132" s="36">
        <v>847.6</v>
      </c>
      <c r="I132" s="13">
        <f t="shared" si="27"/>
        <v>591.05</v>
      </c>
      <c r="J132" s="13">
        <f t="shared" si="26"/>
        <v>591.05</v>
      </c>
      <c r="K132" s="13">
        <f t="shared" si="28"/>
        <v>697.3218499292119</v>
      </c>
      <c r="L132" s="13">
        <f t="shared" si="29"/>
        <v>697.3218499292119</v>
      </c>
      <c r="M132" s="13">
        <f t="shared" si="41"/>
        <v>697.3218499292119</v>
      </c>
    </row>
    <row r="133" spans="1:13" s="2" customFormat="1" ht="27.75" customHeight="1">
      <c r="A133" s="20" t="s">
        <v>23</v>
      </c>
      <c r="B133" s="21" t="s">
        <v>15</v>
      </c>
      <c r="C133" s="13">
        <f aca="true" t="shared" si="47" ref="C133:H133">C134</f>
        <v>2552553.3000000003</v>
      </c>
      <c r="D133" s="13">
        <f t="shared" si="47"/>
        <v>2488667.6599999997</v>
      </c>
      <c r="E133" s="13">
        <f t="shared" si="47"/>
        <v>2488667.6599999997</v>
      </c>
      <c r="F133" s="13">
        <f t="shared" si="47"/>
        <v>3159527.41</v>
      </c>
      <c r="G133" s="13">
        <f t="shared" si="47"/>
        <v>1483164.4</v>
      </c>
      <c r="H133" s="13">
        <f t="shared" si="47"/>
        <v>870603.7999999999</v>
      </c>
      <c r="I133" s="13">
        <f t="shared" si="27"/>
        <v>97.49718683641197</v>
      </c>
      <c r="J133" s="13">
        <f t="shared" si="26"/>
        <v>100</v>
      </c>
      <c r="K133" s="13">
        <f t="shared" si="28"/>
        <v>78.76708561297146</v>
      </c>
      <c r="L133" s="13">
        <f t="shared" si="29"/>
        <v>167.7944575800228</v>
      </c>
      <c r="M133" s="13">
        <f t="shared" si="41"/>
        <v>285.85536382910345</v>
      </c>
    </row>
    <row r="134" spans="1:13" s="2" customFormat="1" ht="34.5" customHeight="1">
      <c r="A134" s="19" t="s">
        <v>24</v>
      </c>
      <c r="B134" s="16" t="s">
        <v>46</v>
      </c>
      <c r="C134" s="13">
        <f aca="true" t="shared" si="48" ref="C134:H134">C151+C196+C219</f>
        <v>2552553.3000000003</v>
      </c>
      <c r="D134" s="13">
        <f>D151+D196+D219+D224</f>
        <v>2488667.6599999997</v>
      </c>
      <c r="E134" s="13">
        <f>E151+E196+E219+E224</f>
        <v>2488667.6599999997</v>
      </c>
      <c r="F134" s="13">
        <f t="shared" si="48"/>
        <v>3159527.41</v>
      </c>
      <c r="G134" s="13">
        <f t="shared" si="48"/>
        <v>1483164.4</v>
      </c>
      <c r="H134" s="13">
        <f t="shared" si="48"/>
        <v>870603.7999999999</v>
      </c>
      <c r="I134" s="13">
        <f t="shared" si="27"/>
        <v>97.49718683641197</v>
      </c>
      <c r="J134" s="13">
        <f t="shared" si="26"/>
        <v>100</v>
      </c>
      <c r="K134" s="13">
        <f t="shared" si="28"/>
        <v>78.76708561297146</v>
      </c>
      <c r="L134" s="13">
        <f t="shared" si="29"/>
        <v>167.7944575800228</v>
      </c>
      <c r="M134" s="13">
        <f t="shared" si="41"/>
        <v>285.85536382910345</v>
      </c>
    </row>
    <row r="135" spans="1:13" s="2" customFormat="1" ht="36" customHeight="1" hidden="1">
      <c r="A135" s="19" t="s">
        <v>51</v>
      </c>
      <c r="B135" s="21" t="s">
        <v>52</v>
      </c>
      <c r="C135" s="83"/>
      <c r="D135" s="83"/>
      <c r="E135" s="83"/>
      <c r="F135" s="14"/>
      <c r="G135" s="14"/>
      <c r="H135" s="31"/>
      <c r="I135" s="13" t="e">
        <f t="shared" si="27"/>
        <v>#DIV/0!</v>
      </c>
      <c r="J135" s="13" t="e">
        <f t="shared" si="26"/>
        <v>#DIV/0!</v>
      </c>
      <c r="K135" s="13" t="e">
        <f t="shared" si="28"/>
        <v>#DIV/0!</v>
      </c>
      <c r="L135" s="13" t="e">
        <f t="shared" si="29"/>
        <v>#DIV/0!</v>
      </c>
      <c r="M135" s="13" t="e">
        <f t="shared" si="41"/>
        <v>#DIV/0!</v>
      </c>
    </row>
    <row r="136" spans="1:13" s="2" customFormat="1" ht="31.5" customHeight="1" hidden="1">
      <c r="A136" s="19" t="s">
        <v>53</v>
      </c>
      <c r="B136" s="22" t="s">
        <v>71</v>
      </c>
      <c r="C136" s="84"/>
      <c r="D136" s="84"/>
      <c r="E136" s="84"/>
      <c r="F136" s="14"/>
      <c r="G136" s="14"/>
      <c r="H136" s="31"/>
      <c r="I136" s="13" t="e">
        <f t="shared" si="27"/>
        <v>#DIV/0!</v>
      </c>
      <c r="J136" s="13" t="e">
        <f t="shared" si="26"/>
        <v>#DIV/0!</v>
      </c>
      <c r="K136" s="13" t="e">
        <f t="shared" si="28"/>
        <v>#DIV/0!</v>
      </c>
      <c r="L136" s="13" t="e">
        <f t="shared" si="29"/>
        <v>#DIV/0!</v>
      </c>
      <c r="M136" s="13" t="e">
        <f t="shared" si="41"/>
        <v>#DIV/0!</v>
      </c>
    </row>
    <row r="137" spans="1:13" s="2" customFormat="1" ht="27" customHeight="1" hidden="1">
      <c r="A137" s="19" t="s">
        <v>63</v>
      </c>
      <c r="B137" s="21" t="s">
        <v>62</v>
      </c>
      <c r="C137" s="83"/>
      <c r="D137" s="83"/>
      <c r="E137" s="83"/>
      <c r="F137" s="14"/>
      <c r="G137" s="14"/>
      <c r="H137" s="31"/>
      <c r="I137" s="13" t="e">
        <f t="shared" si="27"/>
        <v>#DIV/0!</v>
      </c>
      <c r="J137" s="13" t="e">
        <f t="shared" si="26"/>
        <v>#DIV/0!</v>
      </c>
      <c r="K137" s="13" t="e">
        <f t="shared" si="28"/>
        <v>#DIV/0!</v>
      </c>
      <c r="L137" s="13" t="e">
        <f t="shared" si="29"/>
        <v>#DIV/0!</v>
      </c>
      <c r="M137" s="13" t="e">
        <f t="shared" si="41"/>
        <v>#DIV/0!</v>
      </c>
    </row>
    <row r="138" spans="1:13" s="2" customFormat="1" ht="34.5" customHeight="1" hidden="1">
      <c r="A138" s="19" t="s">
        <v>54</v>
      </c>
      <c r="B138" s="22" t="s">
        <v>70</v>
      </c>
      <c r="C138" s="84"/>
      <c r="D138" s="84"/>
      <c r="E138" s="84"/>
      <c r="F138" s="14"/>
      <c r="G138" s="14"/>
      <c r="H138" s="31"/>
      <c r="I138" s="13" t="e">
        <f t="shared" si="27"/>
        <v>#DIV/0!</v>
      </c>
      <c r="J138" s="13" t="e">
        <f t="shared" si="26"/>
        <v>#DIV/0!</v>
      </c>
      <c r="K138" s="13" t="e">
        <f t="shared" si="28"/>
        <v>#DIV/0!</v>
      </c>
      <c r="L138" s="13" t="e">
        <f t="shared" si="29"/>
        <v>#DIV/0!</v>
      </c>
      <c r="M138" s="13" t="e">
        <f t="shared" si="41"/>
        <v>#DIV/0!</v>
      </c>
    </row>
    <row r="139" spans="1:13" s="2" customFormat="1" ht="32.25" customHeight="1" hidden="1">
      <c r="A139" s="19" t="s">
        <v>58</v>
      </c>
      <c r="B139" s="22" t="s">
        <v>66</v>
      </c>
      <c r="C139" s="84"/>
      <c r="D139" s="84"/>
      <c r="E139" s="84"/>
      <c r="F139" s="14"/>
      <c r="G139" s="14"/>
      <c r="H139" s="31"/>
      <c r="I139" s="13" t="e">
        <f t="shared" si="27"/>
        <v>#DIV/0!</v>
      </c>
      <c r="J139" s="13" t="e">
        <f t="shared" si="26"/>
        <v>#DIV/0!</v>
      </c>
      <c r="K139" s="13" t="e">
        <f t="shared" si="28"/>
        <v>#DIV/0!</v>
      </c>
      <c r="L139" s="13" t="e">
        <f t="shared" si="29"/>
        <v>#DIV/0!</v>
      </c>
      <c r="M139" s="13" t="e">
        <f t="shared" si="41"/>
        <v>#DIV/0!</v>
      </c>
    </row>
    <row r="140" spans="1:13" s="2" customFormat="1" ht="108.75" customHeight="1" hidden="1">
      <c r="A140" s="19" t="s">
        <v>55</v>
      </c>
      <c r="B140" s="15" t="s">
        <v>78</v>
      </c>
      <c r="C140" s="85"/>
      <c r="D140" s="85"/>
      <c r="E140" s="85"/>
      <c r="F140" s="14"/>
      <c r="G140" s="14"/>
      <c r="H140" s="31"/>
      <c r="I140" s="13" t="e">
        <f t="shared" si="27"/>
        <v>#DIV/0!</v>
      </c>
      <c r="J140" s="13" t="e">
        <f t="shared" si="26"/>
        <v>#DIV/0!</v>
      </c>
      <c r="K140" s="13" t="e">
        <f t="shared" si="28"/>
        <v>#DIV/0!</v>
      </c>
      <c r="L140" s="13" t="e">
        <f t="shared" si="29"/>
        <v>#DIV/0!</v>
      </c>
      <c r="M140" s="13" t="e">
        <f t="shared" si="41"/>
        <v>#DIV/0!</v>
      </c>
    </row>
    <row r="141" spans="1:13" s="2" customFormat="1" ht="134.25" customHeight="1" hidden="1">
      <c r="A141" s="19" t="s">
        <v>57</v>
      </c>
      <c r="B141" s="15" t="s">
        <v>77</v>
      </c>
      <c r="C141" s="85"/>
      <c r="D141" s="85"/>
      <c r="E141" s="85"/>
      <c r="F141" s="14"/>
      <c r="G141" s="14"/>
      <c r="H141" s="31"/>
      <c r="I141" s="13" t="e">
        <f aca="true" t="shared" si="49" ref="I141:I204">E141/C141*100</f>
        <v>#DIV/0!</v>
      </c>
      <c r="J141" s="13" t="e">
        <f aca="true" t="shared" si="50" ref="J141:J204">E141/D141*100</f>
        <v>#DIV/0!</v>
      </c>
      <c r="K141" s="13" t="e">
        <f aca="true" t="shared" si="51" ref="K141:K204">E141/F141*100</f>
        <v>#DIV/0!</v>
      </c>
      <c r="L141" s="13" t="e">
        <f aca="true" t="shared" si="52" ref="L141:L204">E141/G141*100</f>
        <v>#DIV/0!</v>
      </c>
      <c r="M141" s="13" t="e">
        <f aca="true" t="shared" si="53" ref="M141:M204">E141/H141*100</f>
        <v>#DIV/0!</v>
      </c>
    </row>
    <row r="142" spans="1:13" s="2" customFormat="1" ht="105" customHeight="1" hidden="1">
      <c r="A142" s="19" t="s">
        <v>56</v>
      </c>
      <c r="B142" s="15" t="s">
        <v>79</v>
      </c>
      <c r="C142" s="85"/>
      <c r="D142" s="85"/>
      <c r="E142" s="85"/>
      <c r="F142" s="14"/>
      <c r="G142" s="14"/>
      <c r="H142" s="31"/>
      <c r="I142" s="13" t="e">
        <f t="shared" si="49"/>
        <v>#DIV/0!</v>
      </c>
      <c r="J142" s="13" t="e">
        <f t="shared" si="50"/>
        <v>#DIV/0!</v>
      </c>
      <c r="K142" s="13" t="e">
        <f t="shared" si="51"/>
        <v>#DIV/0!</v>
      </c>
      <c r="L142" s="13" t="e">
        <f t="shared" si="52"/>
        <v>#DIV/0!</v>
      </c>
      <c r="M142" s="13" t="e">
        <f t="shared" si="53"/>
        <v>#DIV/0!</v>
      </c>
    </row>
    <row r="143" spans="1:13" s="2" customFormat="1" ht="83.25" customHeight="1" hidden="1">
      <c r="A143" s="19" t="s">
        <v>59</v>
      </c>
      <c r="B143" s="15" t="s">
        <v>75</v>
      </c>
      <c r="C143" s="85"/>
      <c r="D143" s="85"/>
      <c r="E143" s="85"/>
      <c r="F143" s="14"/>
      <c r="G143" s="14"/>
      <c r="H143" s="31"/>
      <c r="I143" s="13" t="e">
        <f t="shared" si="49"/>
        <v>#DIV/0!</v>
      </c>
      <c r="J143" s="13" t="e">
        <f t="shared" si="50"/>
        <v>#DIV/0!</v>
      </c>
      <c r="K143" s="13" t="e">
        <f t="shared" si="51"/>
        <v>#DIV/0!</v>
      </c>
      <c r="L143" s="13" t="e">
        <f t="shared" si="52"/>
        <v>#DIV/0!</v>
      </c>
      <c r="M143" s="13" t="e">
        <f t="shared" si="53"/>
        <v>#DIV/0!</v>
      </c>
    </row>
    <row r="144" spans="1:13" s="2" customFormat="1" ht="47.25" customHeight="1" hidden="1">
      <c r="A144" s="19" t="s">
        <v>61</v>
      </c>
      <c r="B144" s="22" t="s">
        <v>69</v>
      </c>
      <c r="C144" s="84"/>
      <c r="D144" s="84"/>
      <c r="E144" s="84"/>
      <c r="F144" s="14"/>
      <c r="G144" s="14"/>
      <c r="H144" s="31"/>
      <c r="I144" s="13" t="e">
        <f t="shared" si="49"/>
        <v>#DIV/0!</v>
      </c>
      <c r="J144" s="13" t="e">
        <f t="shared" si="50"/>
        <v>#DIV/0!</v>
      </c>
      <c r="K144" s="13" t="e">
        <f t="shared" si="51"/>
        <v>#DIV/0!</v>
      </c>
      <c r="L144" s="13" t="e">
        <f t="shared" si="52"/>
        <v>#DIV/0!</v>
      </c>
      <c r="M144" s="13" t="e">
        <f t="shared" si="53"/>
        <v>#DIV/0!</v>
      </c>
    </row>
    <row r="145" spans="1:13" s="2" customFormat="1" ht="63" customHeight="1" hidden="1">
      <c r="A145" s="19" t="s">
        <v>64</v>
      </c>
      <c r="B145" s="22" t="s">
        <v>72</v>
      </c>
      <c r="C145" s="84"/>
      <c r="D145" s="84"/>
      <c r="E145" s="84"/>
      <c r="F145" s="14"/>
      <c r="G145" s="14"/>
      <c r="H145" s="31"/>
      <c r="I145" s="13" t="e">
        <f t="shared" si="49"/>
        <v>#DIV/0!</v>
      </c>
      <c r="J145" s="13" t="e">
        <f t="shared" si="50"/>
        <v>#DIV/0!</v>
      </c>
      <c r="K145" s="13" t="e">
        <f t="shared" si="51"/>
        <v>#DIV/0!</v>
      </c>
      <c r="L145" s="13" t="e">
        <f t="shared" si="52"/>
        <v>#DIV/0!</v>
      </c>
      <c r="M145" s="13" t="e">
        <f t="shared" si="53"/>
        <v>#DIV/0!</v>
      </c>
    </row>
    <row r="146" spans="1:13" s="2" customFormat="1" ht="75.75" customHeight="1" hidden="1">
      <c r="A146" s="19" t="s">
        <v>65</v>
      </c>
      <c r="B146" s="15" t="s">
        <v>73</v>
      </c>
      <c r="C146" s="85"/>
      <c r="D146" s="85"/>
      <c r="E146" s="85"/>
      <c r="F146" s="14"/>
      <c r="G146" s="14"/>
      <c r="H146" s="31"/>
      <c r="I146" s="13" t="e">
        <f t="shared" si="49"/>
        <v>#DIV/0!</v>
      </c>
      <c r="J146" s="13" t="e">
        <f t="shared" si="50"/>
        <v>#DIV/0!</v>
      </c>
      <c r="K146" s="13" t="e">
        <f t="shared" si="51"/>
        <v>#DIV/0!</v>
      </c>
      <c r="L146" s="13" t="e">
        <f t="shared" si="52"/>
        <v>#DIV/0!</v>
      </c>
      <c r="M146" s="13" t="e">
        <f t="shared" si="53"/>
        <v>#DIV/0!</v>
      </c>
    </row>
    <row r="147" spans="1:13" s="2" customFormat="1" ht="66" customHeight="1" hidden="1">
      <c r="A147" s="19" t="s">
        <v>67</v>
      </c>
      <c r="B147" s="22" t="s">
        <v>68</v>
      </c>
      <c r="C147" s="84"/>
      <c r="D147" s="84"/>
      <c r="E147" s="84"/>
      <c r="F147" s="14"/>
      <c r="G147" s="14"/>
      <c r="H147" s="31"/>
      <c r="I147" s="13" t="e">
        <f t="shared" si="49"/>
        <v>#DIV/0!</v>
      </c>
      <c r="J147" s="13" t="e">
        <f t="shared" si="50"/>
        <v>#DIV/0!</v>
      </c>
      <c r="K147" s="13" t="e">
        <f t="shared" si="51"/>
        <v>#DIV/0!</v>
      </c>
      <c r="L147" s="13" t="e">
        <f t="shared" si="52"/>
        <v>#DIV/0!</v>
      </c>
      <c r="M147" s="13" t="e">
        <f t="shared" si="53"/>
        <v>#DIV/0!</v>
      </c>
    </row>
    <row r="148" spans="1:13" s="2" customFormat="1" ht="100.5" customHeight="1" hidden="1">
      <c r="A148" s="19" t="s">
        <v>74</v>
      </c>
      <c r="B148" s="15" t="s">
        <v>76</v>
      </c>
      <c r="C148" s="85"/>
      <c r="D148" s="85"/>
      <c r="E148" s="85"/>
      <c r="F148" s="14"/>
      <c r="G148" s="14"/>
      <c r="H148" s="31"/>
      <c r="I148" s="13" t="e">
        <f t="shared" si="49"/>
        <v>#DIV/0!</v>
      </c>
      <c r="J148" s="13" t="e">
        <f t="shared" si="50"/>
        <v>#DIV/0!</v>
      </c>
      <c r="K148" s="13" t="e">
        <f t="shared" si="51"/>
        <v>#DIV/0!</v>
      </c>
      <c r="L148" s="13" t="e">
        <f t="shared" si="52"/>
        <v>#DIV/0!</v>
      </c>
      <c r="M148" s="13" t="e">
        <f t="shared" si="53"/>
        <v>#DIV/0!</v>
      </c>
    </row>
    <row r="149" spans="1:13" s="2" customFormat="1" ht="101.25" customHeight="1" hidden="1">
      <c r="A149" s="19" t="s">
        <v>80</v>
      </c>
      <c r="B149" s="15" t="s">
        <v>81</v>
      </c>
      <c r="C149" s="85"/>
      <c r="D149" s="85"/>
      <c r="E149" s="85"/>
      <c r="F149" s="14"/>
      <c r="G149" s="14"/>
      <c r="H149" s="31"/>
      <c r="I149" s="13" t="e">
        <f t="shared" si="49"/>
        <v>#DIV/0!</v>
      </c>
      <c r="J149" s="13" t="e">
        <f t="shared" si="50"/>
        <v>#DIV/0!</v>
      </c>
      <c r="K149" s="13" t="e">
        <f t="shared" si="51"/>
        <v>#DIV/0!</v>
      </c>
      <c r="L149" s="13" t="e">
        <f t="shared" si="52"/>
        <v>#DIV/0!</v>
      </c>
      <c r="M149" s="13" t="e">
        <f t="shared" si="53"/>
        <v>#DIV/0!</v>
      </c>
    </row>
    <row r="150" spans="1:13" s="2" customFormat="1" ht="101.25" customHeight="1" hidden="1">
      <c r="A150" s="19" t="s">
        <v>82</v>
      </c>
      <c r="B150" s="15" t="s">
        <v>83</v>
      </c>
      <c r="C150" s="85"/>
      <c r="D150" s="85"/>
      <c r="E150" s="85"/>
      <c r="F150" s="14"/>
      <c r="G150" s="14"/>
      <c r="H150" s="31"/>
      <c r="I150" s="13" t="e">
        <f t="shared" si="49"/>
        <v>#DIV/0!</v>
      </c>
      <c r="J150" s="13" t="e">
        <f t="shared" si="50"/>
        <v>#DIV/0!</v>
      </c>
      <c r="K150" s="13" t="e">
        <f t="shared" si="51"/>
        <v>#DIV/0!</v>
      </c>
      <c r="L150" s="13" t="e">
        <f t="shared" si="52"/>
        <v>#DIV/0!</v>
      </c>
      <c r="M150" s="13" t="e">
        <f t="shared" si="53"/>
        <v>#DIV/0!</v>
      </c>
    </row>
    <row r="151" spans="1:13" s="2" customFormat="1" ht="39" customHeight="1">
      <c r="A151" s="20" t="s">
        <v>108</v>
      </c>
      <c r="B151" s="16" t="s">
        <v>115</v>
      </c>
      <c r="C151" s="13">
        <f>C153+C154+C155+C152+C156+C157+C158+C159+C160+C161+C162+C163+C164+C165+C166+C167+C175+C168+C169+C170+C171+C172+C173+C174</f>
        <v>1705028.9000000001</v>
      </c>
      <c r="D151" s="13">
        <f>D153+D154+D155+D152+D156+D157+D158+D159+D160+D161+D162+D163+D164+D165+D166+D167+D175+D168+D169+D170+D171+D172+D173+D174</f>
        <v>1618466.26</v>
      </c>
      <c r="E151" s="13">
        <f>E153+E154+E155+E152+E156+E157+E158+E159+E160+E161+E162+E163+E164+E165+E166+E167+E175+E168+E169+E170+E171+E172+E173+E174</f>
        <v>1618466.26</v>
      </c>
      <c r="F151" s="13">
        <f>F152+F156+F157+F158+F159+F160+F161+F162+F163+F175</f>
        <v>2313010.11</v>
      </c>
      <c r="G151" s="13">
        <f>G152+G156+G157+G158+G159+G160+G161+G162+G163+G175</f>
        <v>626809.7</v>
      </c>
      <c r="H151" s="13">
        <f>H152+H156+H157+H158+H159+H160+H161+H162+H163+H175</f>
        <v>58069.100000000006</v>
      </c>
      <c r="I151" s="13">
        <f t="shared" si="49"/>
        <v>94.92309837094255</v>
      </c>
      <c r="J151" s="13">
        <f t="shared" si="50"/>
        <v>100</v>
      </c>
      <c r="K151" s="13">
        <f t="shared" si="51"/>
        <v>69.97229510596476</v>
      </c>
      <c r="L151" s="13">
        <f t="shared" si="52"/>
        <v>258.20695818842626</v>
      </c>
      <c r="M151" s="13">
        <f t="shared" si="53"/>
        <v>2787.1385297860647</v>
      </c>
    </row>
    <row r="152" spans="1:13" s="2" customFormat="1" ht="47.25" hidden="1">
      <c r="A152" s="45" t="s">
        <v>120</v>
      </c>
      <c r="B152" s="46" t="s">
        <v>316</v>
      </c>
      <c r="C152" s="86"/>
      <c r="D152" s="86"/>
      <c r="E152" s="86"/>
      <c r="F152" s="47">
        <v>0</v>
      </c>
      <c r="G152" s="47">
        <v>0</v>
      </c>
      <c r="H152" s="47">
        <v>0</v>
      </c>
      <c r="I152" s="13" t="e">
        <f t="shared" si="49"/>
        <v>#DIV/0!</v>
      </c>
      <c r="J152" s="13" t="e">
        <f t="shared" si="50"/>
        <v>#DIV/0!</v>
      </c>
      <c r="K152" s="13" t="e">
        <f t="shared" si="51"/>
        <v>#DIV/0!</v>
      </c>
      <c r="L152" s="13" t="e">
        <f t="shared" si="52"/>
        <v>#DIV/0!</v>
      </c>
      <c r="M152" s="13" t="e">
        <f t="shared" si="53"/>
        <v>#DIV/0!</v>
      </c>
    </row>
    <row r="153" spans="1:13" s="2" customFormat="1" ht="78.75">
      <c r="A153" s="19" t="s">
        <v>362</v>
      </c>
      <c r="B153" s="23" t="s">
        <v>363</v>
      </c>
      <c r="C153" s="12">
        <v>14209.3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3">
        <f t="shared" si="49"/>
        <v>0</v>
      </c>
      <c r="J153" s="13">
        <v>0</v>
      </c>
      <c r="K153" s="13">
        <v>0</v>
      </c>
      <c r="L153" s="13">
        <v>0</v>
      </c>
      <c r="M153" s="13">
        <v>0</v>
      </c>
    </row>
    <row r="154" spans="1:13" s="2" customFormat="1" ht="126">
      <c r="A154" s="19" t="s">
        <v>120</v>
      </c>
      <c r="B154" s="23" t="s">
        <v>364</v>
      </c>
      <c r="C154" s="12">
        <v>24700</v>
      </c>
      <c r="D154" s="12">
        <v>24700</v>
      </c>
      <c r="E154" s="12">
        <v>24700</v>
      </c>
      <c r="F154" s="12">
        <v>0</v>
      </c>
      <c r="G154" s="12">
        <v>0</v>
      </c>
      <c r="H154" s="12">
        <v>0</v>
      </c>
      <c r="I154" s="13">
        <f t="shared" si="49"/>
        <v>100</v>
      </c>
      <c r="J154" s="13">
        <f t="shared" si="50"/>
        <v>100</v>
      </c>
      <c r="K154" s="13">
        <v>0</v>
      </c>
      <c r="L154" s="13">
        <v>0</v>
      </c>
      <c r="M154" s="13">
        <v>0</v>
      </c>
    </row>
    <row r="155" spans="1:13" s="2" customFormat="1" ht="94.5" hidden="1">
      <c r="A155" s="19" t="s">
        <v>365</v>
      </c>
      <c r="B155" s="23" t="s">
        <v>366</v>
      </c>
      <c r="C155" s="12">
        <v>0</v>
      </c>
      <c r="D155" s="12"/>
      <c r="E155" s="12"/>
      <c r="F155" s="12">
        <v>0</v>
      </c>
      <c r="G155" s="12">
        <v>0</v>
      </c>
      <c r="H155" s="12">
        <v>0</v>
      </c>
      <c r="I155" s="13" t="e">
        <f t="shared" si="49"/>
        <v>#DIV/0!</v>
      </c>
      <c r="J155" s="13" t="e">
        <f t="shared" si="50"/>
        <v>#DIV/0!</v>
      </c>
      <c r="K155" s="13" t="e">
        <f t="shared" si="51"/>
        <v>#DIV/0!</v>
      </c>
      <c r="L155" s="13" t="e">
        <f t="shared" si="52"/>
        <v>#DIV/0!</v>
      </c>
      <c r="M155" s="13" t="e">
        <f t="shared" si="53"/>
        <v>#DIV/0!</v>
      </c>
    </row>
    <row r="156" spans="1:13" s="2" customFormat="1" ht="51" customHeight="1">
      <c r="A156" s="19" t="s">
        <v>289</v>
      </c>
      <c r="B156" s="23" t="s">
        <v>290</v>
      </c>
      <c r="C156" s="12">
        <v>611653</v>
      </c>
      <c r="D156" s="12">
        <v>611653</v>
      </c>
      <c r="E156" s="12">
        <v>611653</v>
      </c>
      <c r="F156" s="12">
        <v>1343458</v>
      </c>
      <c r="G156" s="12">
        <v>0</v>
      </c>
      <c r="H156" s="12">
        <v>0</v>
      </c>
      <c r="I156" s="13">
        <f t="shared" si="49"/>
        <v>100</v>
      </c>
      <c r="J156" s="13">
        <f t="shared" si="50"/>
        <v>100</v>
      </c>
      <c r="K156" s="13">
        <f t="shared" si="51"/>
        <v>45.5282561866467</v>
      </c>
      <c r="L156" s="13">
        <v>0</v>
      </c>
      <c r="M156" s="13">
        <v>0</v>
      </c>
    </row>
    <row r="157" spans="1:13" s="2" customFormat="1" ht="156.75" customHeight="1">
      <c r="A157" s="48" t="s">
        <v>308</v>
      </c>
      <c r="B157" s="23" t="s">
        <v>307</v>
      </c>
      <c r="C157" s="12">
        <v>0</v>
      </c>
      <c r="D157" s="12">
        <v>0.04</v>
      </c>
      <c r="E157" s="12">
        <v>0.04</v>
      </c>
      <c r="F157" s="12">
        <v>4419.8</v>
      </c>
      <c r="G157" s="12">
        <v>0</v>
      </c>
      <c r="H157" s="36">
        <v>0</v>
      </c>
      <c r="I157" s="13">
        <v>0</v>
      </c>
      <c r="J157" s="13">
        <f t="shared" si="50"/>
        <v>100</v>
      </c>
      <c r="K157" s="13">
        <f t="shared" si="51"/>
        <v>0.0009050183266211141</v>
      </c>
      <c r="L157" s="13">
        <v>0</v>
      </c>
      <c r="M157" s="13">
        <v>0</v>
      </c>
    </row>
    <row r="158" spans="1:13" s="2" customFormat="1" ht="149.25" customHeight="1">
      <c r="A158" s="48" t="s">
        <v>305</v>
      </c>
      <c r="B158" s="23" t="s">
        <v>306</v>
      </c>
      <c r="C158" s="12">
        <v>0</v>
      </c>
      <c r="D158" s="12">
        <v>0.04</v>
      </c>
      <c r="E158" s="12">
        <v>0.04</v>
      </c>
      <c r="F158" s="12">
        <v>8816.71</v>
      </c>
      <c r="G158" s="12">
        <v>0</v>
      </c>
      <c r="H158" s="36">
        <v>0</v>
      </c>
      <c r="I158" s="13">
        <v>0</v>
      </c>
      <c r="J158" s="13">
        <f t="shared" si="50"/>
        <v>100</v>
      </c>
      <c r="K158" s="13">
        <f t="shared" si="51"/>
        <v>0.00045368397055137356</v>
      </c>
      <c r="L158" s="13">
        <v>0</v>
      </c>
      <c r="M158" s="13">
        <v>0</v>
      </c>
    </row>
    <row r="159" spans="1:13" s="2" customFormat="1" ht="47.25">
      <c r="A159" s="48" t="s">
        <v>368</v>
      </c>
      <c r="B159" s="23" t="s">
        <v>367</v>
      </c>
      <c r="C159" s="12">
        <v>3196.9</v>
      </c>
      <c r="D159" s="12">
        <v>0</v>
      </c>
      <c r="E159" s="12">
        <v>0</v>
      </c>
      <c r="F159" s="12">
        <v>0</v>
      </c>
      <c r="G159" s="14">
        <v>0</v>
      </c>
      <c r="H159" s="14">
        <v>0</v>
      </c>
      <c r="I159" s="13">
        <f t="shared" si="49"/>
        <v>0</v>
      </c>
      <c r="J159" s="13">
        <v>0</v>
      </c>
      <c r="K159" s="13">
        <v>0</v>
      </c>
      <c r="L159" s="13">
        <v>0</v>
      </c>
      <c r="M159" s="13">
        <v>0</v>
      </c>
    </row>
    <row r="160" spans="1:13" s="2" customFormat="1" ht="67.5" customHeight="1">
      <c r="A160" s="49" t="s">
        <v>124</v>
      </c>
      <c r="B160" s="23" t="s">
        <v>339</v>
      </c>
      <c r="C160" s="36">
        <v>29950</v>
      </c>
      <c r="D160" s="36">
        <v>29950</v>
      </c>
      <c r="E160" s="36">
        <v>29950</v>
      </c>
      <c r="F160" s="36">
        <v>29950</v>
      </c>
      <c r="G160" s="36">
        <v>33034.1</v>
      </c>
      <c r="H160" s="36">
        <v>35790.8</v>
      </c>
      <c r="I160" s="13">
        <f t="shared" si="49"/>
        <v>100</v>
      </c>
      <c r="J160" s="13">
        <f t="shared" si="50"/>
        <v>100</v>
      </c>
      <c r="K160" s="13">
        <f t="shared" si="51"/>
        <v>100</v>
      </c>
      <c r="L160" s="13">
        <f t="shared" si="52"/>
        <v>90.66388973817963</v>
      </c>
      <c r="M160" s="13">
        <f t="shared" si="53"/>
        <v>83.68072242028677</v>
      </c>
    </row>
    <row r="161" spans="1:13" s="2" customFormat="1" ht="39" customHeight="1">
      <c r="A161" s="49" t="s">
        <v>134</v>
      </c>
      <c r="B161" s="23" t="s">
        <v>125</v>
      </c>
      <c r="C161" s="36">
        <v>5002.7</v>
      </c>
      <c r="D161" s="36">
        <v>5002.7</v>
      </c>
      <c r="E161" s="36">
        <v>5002.7</v>
      </c>
      <c r="F161" s="36">
        <v>16528</v>
      </c>
      <c r="G161" s="36">
        <v>17820.3</v>
      </c>
      <c r="H161" s="36">
        <v>18452.8</v>
      </c>
      <c r="I161" s="13">
        <f t="shared" si="49"/>
        <v>100</v>
      </c>
      <c r="J161" s="13">
        <f t="shared" si="50"/>
        <v>100</v>
      </c>
      <c r="K161" s="13">
        <f t="shared" si="51"/>
        <v>30.26803000968054</v>
      </c>
      <c r="L161" s="13">
        <f t="shared" si="52"/>
        <v>28.07304029674024</v>
      </c>
      <c r="M161" s="13">
        <f t="shared" si="53"/>
        <v>27.110790774299836</v>
      </c>
    </row>
    <row r="162" spans="1:13" s="2" customFormat="1" ht="49.5" customHeight="1">
      <c r="A162" s="49" t="s">
        <v>243</v>
      </c>
      <c r="B162" s="23" t="s">
        <v>346</v>
      </c>
      <c r="C162" s="36">
        <v>305.5</v>
      </c>
      <c r="D162" s="36">
        <v>305.5</v>
      </c>
      <c r="E162" s="36">
        <v>305.5</v>
      </c>
      <c r="F162" s="12">
        <v>295</v>
      </c>
      <c r="G162" s="12">
        <v>298.5</v>
      </c>
      <c r="H162" s="12">
        <v>298.5</v>
      </c>
      <c r="I162" s="13">
        <f t="shared" si="49"/>
        <v>100</v>
      </c>
      <c r="J162" s="13">
        <f t="shared" si="50"/>
        <v>100</v>
      </c>
      <c r="K162" s="13">
        <f t="shared" si="51"/>
        <v>103.5593220338983</v>
      </c>
      <c r="L162" s="13">
        <f t="shared" si="52"/>
        <v>102.34505862646566</v>
      </c>
      <c r="M162" s="13">
        <f t="shared" si="53"/>
        <v>102.34505862646566</v>
      </c>
    </row>
    <row r="163" spans="1:13" s="2" customFormat="1" ht="31.5" hidden="1">
      <c r="A163" s="20" t="s">
        <v>244</v>
      </c>
      <c r="B163" s="90" t="s">
        <v>245</v>
      </c>
      <c r="C163" s="12">
        <v>0</v>
      </c>
      <c r="D163" s="12"/>
      <c r="E163" s="12"/>
      <c r="F163" s="12">
        <f>F164+F169</f>
        <v>0</v>
      </c>
      <c r="G163" s="12">
        <f>G164+G169</f>
        <v>0</v>
      </c>
      <c r="H163" s="12">
        <f>H164+H169</f>
        <v>0</v>
      </c>
      <c r="I163" s="13" t="e">
        <f t="shared" si="49"/>
        <v>#DIV/0!</v>
      </c>
      <c r="J163" s="13" t="e">
        <f t="shared" si="50"/>
        <v>#DIV/0!</v>
      </c>
      <c r="K163" s="13" t="e">
        <f t="shared" si="51"/>
        <v>#DIV/0!</v>
      </c>
      <c r="L163" s="13" t="e">
        <f t="shared" si="52"/>
        <v>#DIV/0!</v>
      </c>
      <c r="M163" s="13" t="e">
        <f t="shared" si="53"/>
        <v>#DIV/0!</v>
      </c>
    </row>
    <row r="164" spans="1:13" s="2" customFormat="1" ht="47.25">
      <c r="A164" s="49" t="s">
        <v>137</v>
      </c>
      <c r="B164" s="23" t="s">
        <v>369</v>
      </c>
      <c r="C164" s="12">
        <v>16224</v>
      </c>
      <c r="D164" s="12">
        <v>47312.7</v>
      </c>
      <c r="E164" s="12">
        <v>47312.7</v>
      </c>
      <c r="F164" s="12">
        <v>0</v>
      </c>
      <c r="G164" s="12">
        <v>0</v>
      </c>
      <c r="H164" s="12">
        <v>0</v>
      </c>
      <c r="I164" s="13">
        <f t="shared" si="49"/>
        <v>291.6216715976331</v>
      </c>
      <c r="J164" s="13">
        <f t="shared" si="50"/>
        <v>100</v>
      </c>
      <c r="K164" s="13">
        <v>0</v>
      </c>
      <c r="L164" s="13">
        <v>0</v>
      </c>
      <c r="M164" s="13">
        <v>0</v>
      </c>
    </row>
    <row r="165" spans="1:13" s="2" customFormat="1" ht="47.25">
      <c r="A165" s="49" t="s">
        <v>370</v>
      </c>
      <c r="B165" s="23" t="s">
        <v>371</v>
      </c>
      <c r="C165" s="12">
        <v>2656.5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3">
        <f t="shared" si="49"/>
        <v>0</v>
      </c>
      <c r="J165" s="13">
        <v>0</v>
      </c>
      <c r="K165" s="13">
        <v>0</v>
      </c>
      <c r="L165" s="13">
        <v>0</v>
      </c>
      <c r="M165" s="13">
        <v>0</v>
      </c>
    </row>
    <row r="166" spans="1:13" s="2" customFormat="1" ht="47.25">
      <c r="A166" s="49" t="s">
        <v>372</v>
      </c>
      <c r="B166" s="23" t="s">
        <v>373</v>
      </c>
      <c r="C166" s="12">
        <v>3579.6</v>
      </c>
      <c r="D166" s="12">
        <v>0.04</v>
      </c>
      <c r="E166" s="12">
        <v>0.04</v>
      </c>
      <c r="F166" s="12">
        <v>0</v>
      </c>
      <c r="G166" s="12">
        <v>0</v>
      </c>
      <c r="H166" s="12">
        <v>0</v>
      </c>
      <c r="I166" s="13">
        <f t="shared" si="49"/>
        <v>0.0011174432897530452</v>
      </c>
      <c r="J166" s="13">
        <f t="shared" si="50"/>
        <v>100</v>
      </c>
      <c r="K166" s="13">
        <v>0</v>
      </c>
      <c r="L166" s="13">
        <v>0</v>
      </c>
      <c r="M166" s="13">
        <v>0</v>
      </c>
    </row>
    <row r="167" spans="1:13" s="2" customFormat="1" ht="47.25">
      <c r="A167" s="49" t="s">
        <v>374</v>
      </c>
      <c r="B167" s="23" t="s">
        <v>375</v>
      </c>
      <c r="C167" s="12">
        <v>5055.2</v>
      </c>
      <c r="D167" s="12">
        <v>0.04</v>
      </c>
      <c r="E167" s="12">
        <v>0.04</v>
      </c>
      <c r="F167" s="12">
        <v>0</v>
      </c>
      <c r="G167" s="12">
        <v>0</v>
      </c>
      <c r="H167" s="12">
        <v>0</v>
      </c>
      <c r="I167" s="13">
        <f t="shared" si="49"/>
        <v>0.0007912644405760407</v>
      </c>
      <c r="J167" s="13">
        <f t="shared" si="50"/>
        <v>100</v>
      </c>
      <c r="K167" s="13">
        <v>0</v>
      </c>
      <c r="L167" s="13">
        <v>0</v>
      </c>
      <c r="M167" s="13">
        <v>0</v>
      </c>
    </row>
    <row r="168" spans="1:13" s="2" customFormat="1" ht="63">
      <c r="A168" s="49" t="s">
        <v>376</v>
      </c>
      <c r="B168" s="23" t="s">
        <v>377</v>
      </c>
      <c r="C168" s="12">
        <v>33280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3">
        <f t="shared" si="49"/>
        <v>0</v>
      </c>
      <c r="J168" s="13">
        <v>0</v>
      </c>
      <c r="K168" s="13">
        <v>0</v>
      </c>
      <c r="L168" s="13">
        <v>0</v>
      </c>
      <c r="M168" s="13">
        <v>0</v>
      </c>
    </row>
    <row r="169" spans="1:13" s="2" customFormat="1" ht="31.5">
      <c r="A169" s="49" t="s">
        <v>260</v>
      </c>
      <c r="B169" s="23" t="s">
        <v>315</v>
      </c>
      <c r="C169" s="12">
        <v>2760.1</v>
      </c>
      <c r="D169" s="12">
        <v>6304.8</v>
      </c>
      <c r="E169" s="12">
        <v>6304.8</v>
      </c>
      <c r="F169" s="12">
        <v>0</v>
      </c>
      <c r="G169" s="12">
        <v>0</v>
      </c>
      <c r="H169" s="12">
        <v>0</v>
      </c>
      <c r="I169" s="13">
        <f t="shared" si="49"/>
        <v>228.42650628600416</v>
      </c>
      <c r="J169" s="13">
        <f t="shared" si="50"/>
        <v>100</v>
      </c>
      <c r="K169" s="13">
        <v>0</v>
      </c>
      <c r="L169" s="13">
        <v>0</v>
      </c>
      <c r="M169" s="13">
        <v>0</v>
      </c>
    </row>
    <row r="170" spans="1:13" s="2" customFormat="1" ht="47.25">
      <c r="A170" s="49" t="s">
        <v>378</v>
      </c>
      <c r="B170" s="23" t="s">
        <v>379</v>
      </c>
      <c r="C170" s="12">
        <v>589672.4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3">
        <f t="shared" si="49"/>
        <v>0</v>
      </c>
      <c r="J170" s="13">
        <v>0</v>
      </c>
      <c r="K170" s="13">
        <v>0</v>
      </c>
      <c r="L170" s="13">
        <v>0</v>
      </c>
      <c r="M170" s="13">
        <v>0</v>
      </c>
    </row>
    <row r="171" spans="1:13" s="2" customFormat="1" ht="63">
      <c r="A171" s="49" t="s">
        <v>380</v>
      </c>
      <c r="B171" s="23" t="s">
        <v>381</v>
      </c>
      <c r="C171" s="12">
        <v>1012.3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3">
        <f t="shared" si="49"/>
        <v>0</v>
      </c>
      <c r="J171" s="13">
        <v>0</v>
      </c>
      <c r="K171" s="13">
        <v>0</v>
      </c>
      <c r="L171" s="13">
        <v>0</v>
      </c>
      <c r="M171" s="13">
        <v>0</v>
      </c>
    </row>
    <row r="172" spans="1:13" s="2" customFormat="1" ht="78.75">
      <c r="A172" s="49" t="s">
        <v>382</v>
      </c>
      <c r="B172" s="23" t="s">
        <v>383</v>
      </c>
      <c r="C172" s="12">
        <v>258968.3</v>
      </c>
      <c r="D172" s="12">
        <v>109614.9</v>
      </c>
      <c r="E172" s="12">
        <v>109614.9</v>
      </c>
      <c r="F172" s="12">
        <v>0</v>
      </c>
      <c r="G172" s="12">
        <v>0</v>
      </c>
      <c r="H172" s="12">
        <v>0</v>
      </c>
      <c r="I172" s="13">
        <f t="shared" si="49"/>
        <v>42.32753584125933</v>
      </c>
      <c r="J172" s="13">
        <f t="shared" si="50"/>
        <v>100</v>
      </c>
      <c r="K172" s="13">
        <v>0</v>
      </c>
      <c r="L172" s="13">
        <v>0</v>
      </c>
      <c r="M172" s="13">
        <v>0</v>
      </c>
    </row>
    <row r="173" spans="1:13" s="2" customFormat="1" ht="63.75" customHeight="1">
      <c r="A173" s="49" t="s">
        <v>384</v>
      </c>
      <c r="B173" s="23" t="s">
        <v>385</v>
      </c>
      <c r="C173" s="36">
        <v>23400</v>
      </c>
      <c r="D173" s="36">
        <v>20092.8</v>
      </c>
      <c r="E173" s="36">
        <v>20092.8</v>
      </c>
      <c r="F173" s="12">
        <v>0</v>
      </c>
      <c r="G173" s="12">
        <v>0</v>
      </c>
      <c r="H173" s="12">
        <v>0</v>
      </c>
      <c r="I173" s="13">
        <f t="shared" si="49"/>
        <v>85.86666666666667</v>
      </c>
      <c r="J173" s="13">
        <f t="shared" si="50"/>
        <v>100</v>
      </c>
      <c r="K173" s="13">
        <v>0</v>
      </c>
      <c r="L173" s="13">
        <v>0</v>
      </c>
      <c r="M173" s="13">
        <v>0</v>
      </c>
    </row>
    <row r="174" spans="1:13" s="2" customFormat="1" ht="81.75" customHeight="1">
      <c r="A174" s="49" t="s">
        <v>386</v>
      </c>
      <c r="B174" s="23" t="s">
        <v>387</v>
      </c>
      <c r="C174" s="36">
        <v>656.3</v>
      </c>
      <c r="D174" s="36">
        <v>218.2</v>
      </c>
      <c r="E174" s="36">
        <v>218.2</v>
      </c>
      <c r="F174" s="12">
        <v>0</v>
      </c>
      <c r="G174" s="12">
        <v>0</v>
      </c>
      <c r="H174" s="12">
        <v>0</v>
      </c>
      <c r="I174" s="13">
        <f t="shared" si="49"/>
        <v>33.24699070547006</v>
      </c>
      <c r="J174" s="13">
        <f t="shared" si="50"/>
        <v>100</v>
      </c>
      <c r="K174" s="13">
        <v>0</v>
      </c>
      <c r="L174" s="13">
        <v>0</v>
      </c>
      <c r="M174" s="13">
        <v>0</v>
      </c>
    </row>
    <row r="175" spans="1:13" s="2" customFormat="1" ht="27" customHeight="1">
      <c r="A175" s="20" t="s">
        <v>109</v>
      </c>
      <c r="B175" s="16" t="s">
        <v>62</v>
      </c>
      <c r="C175" s="13">
        <f aca="true" t="shared" si="54" ref="C175:H175">SUM(C176:C195)</f>
        <v>78746.8</v>
      </c>
      <c r="D175" s="13">
        <f t="shared" si="54"/>
        <v>763311.5</v>
      </c>
      <c r="E175" s="13">
        <f t="shared" si="54"/>
        <v>763311.5</v>
      </c>
      <c r="F175" s="13">
        <f t="shared" si="54"/>
        <v>909542.5999999999</v>
      </c>
      <c r="G175" s="13">
        <f t="shared" si="54"/>
        <v>575656.7999999999</v>
      </c>
      <c r="H175" s="13">
        <f t="shared" si="54"/>
        <v>3527</v>
      </c>
      <c r="I175" s="13">
        <f t="shared" si="49"/>
        <v>969.3238328414614</v>
      </c>
      <c r="J175" s="13">
        <f t="shared" si="50"/>
        <v>100</v>
      </c>
      <c r="K175" s="13">
        <f t="shared" si="51"/>
        <v>83.92256723324451</v>
      </c>
      <c r="L175" s="13">
        <f t="shared" si="52"/>
        <v>132.59836416420342</v>
      </c>
      <c r="M175" s="13">
        <f t="shared" si="53"/>
        <v>21641.94783101786</v>
      </c>
    </row>
    <row r="176" spans="1:13" s="2" customFormat="1" ht="39" customHeight="1">
      <c r="A176" s="19" t="s">
        <v>113</v>
      </c>
      <c r="B176" s="23" t="s">
        <v>114</v>
      </c>
      <c r="C176" s="36">
        <v>2715</v>
      </c>
      <c r="D176" s="36">
        <v>2715</v>
      </c>
      <c r="E176" s="36">
        <v>2715</v>
      </c>
      <c r="F176" s="36">
        <v>3285</v>
      </c>
      <c r="G176" s="36">
        <v>3500</v>
      </c>
      <c r="H176" s="36">
        <v>3527</v>
      </c>
      <c r="I176" s="13">
        <f t="shared" si="49"/>
        <v>100</v>
      </c>
      <c r="J176" s="13">
        <f t="shared" si="50"/>
        <v>100</v>
      </c>
      <c r="K176" s="13">
        <f t="shared" si="51"/>
        <v>82.64840182648402</v>
      </c>
      <c r="L176" s="13">
        <f t="shared" si="52"/>
        <v>77.57142857142857</v>
      </c>
      <c r="M176" s="13">
        <f t="shared" si="53"/>
        <v>76.97760136092997</v>
      </c>
    </row>
    <row r="177" spans="1:13" s="2" customFormat="1" ht="47.25">
      <c r="A177" s="19" t="s">
        <v>314</v>
      </c>
      <c r="B177" s="23" t="s">
        <v>313</v>
      </c>
      <c r="C177" s="12">
        <v>0</v>
      </c>
      <c r="D177" s="12">
        <v>2743.9</v>
      </c>
      <c r="E177" s="12">
        <v>2743.9</v>
      </c>
      <c r="F177" s="12">
        <v>0</v>
      </c>
      <c r="G177" s="12">
        <v>0</v>
      </c>
      <c r="H177" s="12">
        <v>0</v>
      </c>
      <c r="I177" s="13">
        <v>0</v>
      </c>
      <c r="J177" s="13">
        <f t="shared" si="50"/>
        <v>100</v>
      </c>
      <c r="K177" s="13">
        <v>0</v>
      </c>
      <c r="L177" s="13">
        <v>0</v>
      </c>
      <c r="M177" s="13">
        <v>0</v>
      </c>
    </row>
    <row r="178" spans="1:13" s="2" customFormat="1" ht="31.5" hidden="1">
      <c r="A178" s="19" t="s">
        <v>317</v>
      </c>
      <c r="B178" s="23" t="s">
        <v>318</v>
      </c>
      <c r="C178" s="12"/>
      <c r="D178" s="12"/>
      <c r="E178" s="12"/>
      <c r="F178" s="12">
        <v>0</v>
      </c>
      <c r="G178" s="12">
        <v>0</v>
      </c>
      <c r="H178" s="12">
        <v>0</v>
      </c>
      <c r="I178" s="13" t="e">
        <f t="shared" si="49"/>
        <v>#DIV/0!</v>
      </c>
      <c r="J178" s="13" t="e">
        <f t="shared" si="50"/>
        <v>#DIV/0!</v>
      </c>
      <c r="K178" s="13" t="e">
        <f t="shared" si="51"/>
        <v>#DIV/0!</v>
      </c>
      <c r="L178" s="13">
        <v>0</v>
      </c>
      <c r="M178" s="13" t="e">
        <f t="shared" si="53"/>
        <v>#DIV/0!</v>
      </c>
    </row>
    <row r="179" spans="1:13" s="2" customFormat="1" ht="39" customHeight="1">
      <c r="A179" s="19" t="s">
        <v>262</v>
      </c>
      <c r="B179" s="23" t="s">
        <v>264</v>
      </c>
      <c r="C179" s="36">
        <v>0</v>
      </c>
      <c r="D179" s="36">
        <v>0</v>
      </c>
      <c r="E179" s="36">
        <v>0</v>
      </c>
      <c r="F179" s="36">
        <v>2450</v>
      </c>
      <c r="G179" s="36">
        <v>935.1</v>
      </c>
      <c r="H179" s="36">
        <v>0</v>
      </c>
      <c r="I179" s="13">
        <v>0</v>
      </c>
      <c r="J179" s="13">
        <v>0</v>
      </c>
      <c r="K179" s="13">
        <f t="shared" si="51"/>
        <v>0</v>
      </c>
      <c r="L179" s="13">
        <v>0</v>
      </c>
      <c r="M179" s="13">
        <v>0</v>
      </c>
    </row>
    <row r="180" spans="1:13" s="2" customFormat="1" ht="47.25">
      <c r="A180" s="19" t="s">
        <v>263</v>
      </c>
      <c r="B180" s="23" t="s">
        <v>265</v>
      </c>
      <c r="C180" s="36">
        <v>0</v>
      </c>
      <c r="D180" s="36">
        <v>0</v>
      </c>
      <c r="E180" s="36">
        <v>0</v>
      </c>
      <c r="F180" s="36">
        <v>1847.3</v>
      </c>
      <c r="G180" s="36">
        <v>0</v>
      </c>
      <c r="H180" s="36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</row>
    <row r="181" spans="1:13" s="42" customFormat="1" ht="63">
      <c r="A181" s="19" t="s">
        <v>388</v>
      </c>
      <c r="B181" s="23" t="s">
        <v>389</v>
      </c>
      <c r="C181" s="12">
        <v>2000</v>
      </c>
      <c r="D181" s="12">
        <v>2000</v>
      </c>
      <c r="E181" s="12">
        <v>2000</v>
      </c>
      <c r="F181" s="12">
        <v>0</v>
      </c>
      <c r="G181" s="14">
        <v>0</v>
      </c>
      <c r="H181" s="14">
        <v>0</v>
      </c>
      <c r="I181" s="13">
        <f t="shared" si="49"/>
        <v>100</v>
      </c>
      <c r="J181" s="13">
        <f t="shared" si="50"/>
        <v>100</v>
      </c>
      <c r="K181" s="13">
        <v>0</v>
      </c>
      <c r="L181" s="13">
        <v>0</v>
      </c>
      <c r="M181" s="13">
        <v>0</v>
      </c>
    </row>
    <row r="182" spans="1:13" s="2" customFormat="1" ht="110.25">
      <c r="A182" s="19" t="s">
        <v>390</v>
      </c>
      <c r="B182" s="23" t="s">
        <v>406</v>
      </c>
      <c r="C182" s="12">
        <v>665</v>
      </c>
      <c r="D182" s="12">
        <v>664</v>
      </c>
      <c r="E182" s="12">
        <v>664</v>
      </c>
      <c r="F182" s="12">
        <v>0</v>
      </c>
      <c r="G182" s="14">
        <v>0</v>
      </c>
      <c r="H182" s="14">
        <v>0</v>
      </c>
      <c r="I182" s="13">
        <f t="shared" si="49"/>
        <v>99.84962406015038</v>
      </c>
      <c r="J182" s="13">
        <f t="shared" si="50"/>
        <v>100</v>
      </c>
      <c r="K182" s="13">
        <v>0</v>
      </c>
      <c r="L182" s="13">
        <v>0</v>
      </c>
      <c r="M182" s="13">
        <v>0</v>
      </c>
    </row>
    <row r="183" spans="1:13" s="2" customFormat="1" ht="31.5">
      <c r="A183" s="19" t="s">
        <v>407</v>
      </c>
      <c r="B183" s="23" t="s">
        <v>408</v>
      </c>
      <c r="C183" s="12">
        <v>0</v>
      </c>
      <c r="D183" s="12">
        <v>3282.4</v>
      </c>
      <c r="E183" s="12">
        <v>3282.4</v>
      </c>
      <c r="F183" s="12">
        <v>0</v>
      </c>
      <c r="G183" s="14">
        <v>0</v>
      </c>
      <c r="H183" s="14">
        <v>0</v>
      </c>
      <c r="I183" s="13">
        <v>0</v>
      </c>
      <c r="J183" s="13">
        <f t="shared" si="50"/>
        <v>100</v>
      </c>
      <c r="K183" s="13">
        <v>0</v>
      </c>
      <c r="L183" s="13">
        <v>0</v>
      </c>
      <c r="M183" s="13">
        <v>0</v>
      </c>
    </row>
    <row r="184" spans="1:13" s="2" customFormat="1" ht="64.5" customHeight="1">
      <c r="A184" s="19" t="s">
        <v>311</v>
      </c>
      <c r="B184" s="23" t="s">
        <v>312</v>
      </c>
      <c r="C184" s="36">
        <v>0</v>
      </c>
      <c r="D184" s="36">
        <v>33280</v>
      </c>
      <c r="E184" s="36">
        <v>33280</v>
      </c>
      <c r="F184" s="12">
        <v>226896.8</v>
      </c>
      <c r="G184" s="14">
        <v>0</v>
      </c>
      <c r="H184" s="31">
        <v>0</v>
      </c>
      <c r="I184" s="13">
        <v>0</v>
      </c>
      <c r="J184" s="13">
        <f t="shared" si="50"/>
        <v>100</v>
      </c>
      <c r="K184" s="13">
        <f t="shared" si="51"/>
        <v>14.66746115414585</v>
      </c>
      <c r="L184" s="13">
        <v>0</v>
      </c>
      <c r="M184" s="13">
        <v>0</v>
      </c>
    </row>
    <row r="185" spans="1:13" s="2" customFormat="1" ht="47.25" customHeight="1">
      <c r="A185" s="19" t="s">
        <v>309</v>
      </c>
      <c r="B185" s="23" t="s">
        <v>310</v>
      </c>
      <c r="C185" s="36">
        <v>0</v>
      </c>
      <c r="D185" s="36">
        <v>474381.9</v>
      </c>
      <c r="E185" s="36">
        <v>474381.9</v>
      </c>
      <c r="F185" s="12">
        <v>368007.3</v>
      </c>
      <c r="G185" s="14">
        <v>0</v>
      </c>
      <c r="H185" s="31">
        <v>0</v>
      </c>
      <c r="I185" s="13">
        <v>0</v>
      </c>
      <c r="J185" s="13">
        <f>D185/E185*100</f>
        <v>100</v>
      </c>
      <c r="K185" s="13">
        <f t="shared" si="51"/>
        <v>128.90556790585407</v>
      </c>
      <c r="L185" s="13">
        <v>0</v>
      </c>
      <c r="M185" s="13">
        <v>0</v>
      </c>
    </row>
    <row r="186" spans="1:13" s="2" customFormat="1" ht="63" customHeight="1">
      <c r="A186" s="19" t="s">
        <v>409</v>
      </c>
      <c r="B186" s="23" t="s">
        <v>410</v>
      </c>
      <c r="C186" s="36">
        <v>0</v>
      </c>
      <c r="D186" s="36">
        <v>2000</v>
      </c>
      <c r="E186" s="36">
        <v>2000</v>
      </c>
      <c r="F186" s="12">
        <v>0</v>
      </c>
      <c r="G186" s="14">
        <v>0</v>
      </c>
      <c r="H186" s="31">
        <v>0</v>
      </c>
      <c r="I186" s="13">
        <v>0</v>
      </c>
      <c r="J186" s="13">
        <f t="shared" si="50"/>
        <v>100</v>
      </c>
      <c r="K186" s="13">
        <v>0</v>
      </c>
      <c r="L186" s="13">
        <v>0</v>
      </c>
      <c r="M186" s="13">
        <v>0</v>
      </c>
    </row>
    <row r="187" spans="1:13" s="2" customFormat="1" ht="79.5" customHeight="1">
      <c r="A187" s="19" t="s">
        <v>129</v>
      </c>
      <c r="B187" s="23" t="s">
        <v>340</v>
      </c>
      <c r="C187" s="36">
        <v>15089</v>
      </c>
      <c r="D187" s="36">
        <v>15249</v>
      </c>
      <c r="E187" s="36">
        <v>15249</v>
      </c>
      <c r="F187" s="12">
        <v>16427</v>
      </c>
      <c r="G187" s="12">
        <v>0</v>
      </c>
      <c r="H187" s="12">
        <v>0</v>
      </c>
      <c r="I187" s="13">
        <f t="shared" si="49"/>
        <v>101.06037510769434</v>
      </c>
      <c r="J187" s="13">
        <f t="shared" si="50"/>
        <v>100</v>
      </c>
      <c r="K187" s="13">
        <f t="shared" si="51"/>
        <v>92.82887928410544</v>
      </c>
      <c r="L187" s="13">
        <v>0</v>
      </c>
      <c r="M187" s="13">
        <v>0</v>
      </c>
    </row>
    <row r="188" spans="1:13" s="2" customFormat="1" ht="45" customHeight="1">
      <c r="A188" s="19" t="s">
        <v>136</v>
      </c>
      <c r="B188" s="23" t="s">
        <v>261</v>
      </c>
      <c r="C188" s="12">
        <v>19636.9</v>
      </c>
      <c r="D188" s="12">
        <v>19636.9</v>
      </c>
      <c r="E188" s="12">
        <v>19636.9</v>
      </c>
      <c r="F188" s="12">
        <v>45819.9</v>
      </c>
      <c r="G188" s="14">
        <v>0</v>
      </c>
      <c r="H188" s="31">
        <v>0</v>
      </c>
      <c r="I188" s="13">
        <f t="shared" si="49"/>
        <v>100</v>
      </c>
      <c r="J188" s="13">
        <f t="shared" si="50"/>
        <v>100</v>
      </c>
      <c r="K188" s="13">
        <f t="shared" si="51"/>
        <v>42.85670636557479</v>
      </c>
      <c r="L188" s="13">
        <v>0</v>
      </c>
      <c r="M188" s="13">
        <v>0</v>
      </c>
    </row>
    <row r="189" spans="1:13" s="2" customFormat="1" ht="48" customHeight="1">
      <c r="A189" s="19" t="s">
        <v>411</v>
      </c>
      <c r="B189" s="23" t="s">
        <v>412</v>
      </c>
      <c r="C189" s="12">
        <v>0</v>
      </c>
      <c r="D189" s="12">
        <v>149353.4</v>
      </c>
      <c r="E189" s="12">
        <v>149353.4</v>
      </c>
      <c r="F189" s="12">
        <v>0</v>
      </c>
      <c r="G189" s="14">
        <v>0</v>
      </c>
      <c r="H189" s="31">
        <v>0</v>
      </c>
      <c r="I189" s="13">
        <v>0</v>
      </c>
      <c r="J189" s="13">
        <f t="shared" si="50"/>
        <v>100</v>
      </c>
      <c r="K189" s="13">
        <v>0</v>
      </c>
      <c r="L189" s="13">
        <v>0</v>
      </c>
      <c r="M189" s="13">
        <v>0</v>
      </c>
    </row>
    <row r="190" spans="1:13" s="2" customFormat="1" ht="45" customHeight="1">
      <c r="A190" s="19" t="s">
        <v>413</v>
      </c>
      <c r="B190" s="23" t="s">
        <v>414</v>
      </c>
      <c r="C190" s="12">
        <v>0</v>
      </c>
      <c r="D190" s="12">
        <v>3307</v>
      </c>
      <c r="E190" s="12">
        <v>3307</v>
      </c>
      <c r="F190" s="12">
        <v>0</v>
      </c>
      <c r="G190" s="14">
        <v>0</v>
      </c>
      <c r="H190" s="31">
        <v>0</v>
      </c>
      <c r="I190" s="13">
        <v>0</v>
      </c>
      <c r="J190" s="13">
        <f t="shared" si="50"/>
        <v>100</v>
      </c>
      <c r="K190" s="13">
        <v>0</v>
      </c>
      <c r="L190" s="13">
        <v>0</v>
      </c>
      <c r="M190" s="13">
        <v>0</v>
      </c>
    </row>
    <row r="191" spans="1:13" s="2" customFormat="1" ht="71.25" customHeight="1">
      <c r="A191" s="19" t="s">
        <v>391</v>
      </c>
      <c r="B191" s="23" t="s">
        <v>392</v>
      </c>
      <c r="C191" s="12">
        <v>22540.5</v>
      </c>
      <c r="D191" s="12">
        <v>22540.5</v>
      </c>
      <c r="E191" s="12">
        <v>22540.5</v>
      </c>
      <c r="F191" s="12">
        <v>0</v>
      </c>
      <c r="G191" s="12">
        <v>0</v>
      </c>
      <c r="H191" s="12">
        <v>0</v>
      </c>
      <c r="I191" s="13">
        <f t="shared" si="49"/>
        <v>100</v>
      </c>
      <c r="J191" s="13">
        <f t="shared" si="50"/>
        <v>100</v>
      </c>
      <c r="K191" s="13">
        <v>0</v>
      </c>
      <c r="L191" s="13">
        <v>0</v>
      </c>
      <c r="M191" s="13">
        <v>0</v>
      </c>
    </row>
    <row r="192" spans="1:13" s="2" customFormat="1" ht="48.75" customHeight="1">
      <c r="A192" s="19" t="s">
        <v>393</v>
      </c>
      <c r="B192" s="23" t="s">
        <v>394</v>
      </c>
      <c r="C192" s="12">
        <v>16100.4</v>
      </c>
      <c r="D192" s="12">
        <v>16100.4</v>
      </c>
      <c r="E192" s="12">
        <v>16100.4</v>
      </c>
      <c r="F192" s="12">
        <v>0</v>
      </c>
      <c r="G192" s="12">
        <v>0</v>
      </c>
      <c r="H192" s="12">
        <v>0</v>
      </c>
      <c r="I192" s="13">
        <f t="shared" si="49"/>
        <v>100</v>
      </c>
      <c r="J192" s="13">
        <f t="shared" si="50"/>
        <v>100</v>
      </c>
      <c r="K192" s="13">
        <v>0</v>
      </c>
      <c r="L192" s="13">
        <v>0</v>
      </c>
      <c r="M192" s="13">
        <v>0</v>
      </c>
    </row>
    <row r="193" spans="1:13" s="2" customFormat="1" ht="48.75" customHeight="1">
      <c r="A193" s="19" t="s">
        <v>415</v>
      </c>
      <c r="B193" s="23" t="s">
        <v>416</v>
      </c>
      <c r="C193" s="12">
        <v>0</v>
      </c>
      <c r="D193" s="12">
        <v>2557.1</v>
      </c>
      <c r="E193" s="12">
        <v>2557.1</v>
      </c>
      <c r="F193" s="12">
        <v>0</v>
      </c>
      <c r="G193" s="12">
        <v>0</v>
      </c>
      <c r="H193" s="12">
        <v>0</v>
      </c>
      <c r="I193" s="13">
        <v>0</v>
      </c>
      <c r="J193" s="13">
        <f t="shared" si="50"/>
        <v>100</v>
      </c>
      <c r="K193" s="13">
        <v>0</v>
      </c>
      <c r="L193" s="13">
        <v>0</v>
      </c>
      <c r="M193" s="13">
        <v>0</v>
      </c>
    </row>
    <row r="194" spans="1:13" s="2" customFormat="1" ht="48.75" customHeight="1">
      <c r="A194" s="19" t="s">
        <v>417</v>
      </c>
      <c r="B194" s="23" t="s">
        <v>418</v>
      </c>
      <c r="C194" s="12">
        <v>0</v>
      </c>
      <c r="D194" s="12">
        <v>13500</v>
      </c>
      <c r="E194" s="12">
        <v>13500</v>
      </c>
      <c r="F194" s="12">
        <v>0</v>
      </c>
      <c r="G194" s="12">
        <v>0</v>
      </c>
      <c r="H194" s="12">
        <v>0</v>
      </c>
      <c r="I194" s="13">
        <v>0</v>
      </c>
      <c r="J194" s="13">
        <f t="shared" si="50"/>
        <v>100</v>
      </c>
      <c r="K194" s="13">
        <v>0</v>
      </c>
      <c r="L194" s="13">
        <v>0</v>
      </c>
      <c r="M194" s="13">
        <v>0</v>
      </c>
    </row>
    <row r="195" spans="1:13" s="2" customFormat="1" ht="62.25" customHeight="1">
      <c r="A195" s="19" t="s">
        <v>303</v>
      </c>
      <c r="B195" s="23" t="s">
        <v>304</v>
      </c>
      <c r="C195" s="12">
        <v>0</v>
      </c>
      <c r="D195" s="12">
        <v>0</v>
      </c>
      <c r="E195" s="12">
        <v>0</v>
      </c>
      <c r="F195" s="12">
        <v>244809.3</v>
      </c>
      <c r="G195" s="14">
        <v>571221.7</v>
      </c>
      <c r="H195" s="14">
        <v>0</v>
      </c>
      <c r="I195" s="13">
        <v>0</v>
      </c>
      <c r="J195" s="13">
        <v>0</v>
      </c>
      <c r="K195" s="13">
        <f t="shared" si="51"/>
        <v>0</v>
      </c>
      <c r="L195" s="13">
        <f t="shared" si="52"/>
        <v>0</v>
      </c>
      <c r="M195" s="13">
        <v>0</v>
      </c>
    </row>
    <row r="196" spans="1:13" s="2" customFormat="1" ht="33" customHeight="1">
      <c r="A196" s="20" t="s">
        <v>95</v>
      </c>
      <c r="B196" s="16" t="s">
        <v>92</v>
      </c>
      <c r="C196" s="13">
        <f aca="true" t="shared" si="55" ref="C196:H196">C197+C207+C210+C211+C212+C213+C214+C215</f>
        <v>822524.4</v>
      </c>
      <c r="D196" s="13">
        <f t="shared" si="55"/>
        <v>850245</v>
      </c>
      <c r="E196" s="13">
        <f t="shared" si="55"/>
        <v>850245</v>
      </c>
      <c r="F196" s="13">
        <f t="shared" si="55"/>
        <v>846517.3</v>
      </c>
      <c r="G196" s="13">
        <f t="shared" si="55"/>
        <v>856354.7</v>
      </c>
      <c r="H196" s="13">
        <f t="shared" si="55"/>
        <v>812534.7</v>
      </c>
      <c r="I196" s="13">
        <f t="shared" si="49"/>
        <v>103.37018573552345</v>
      </c>
      <c r="J196" s="13">
        <f t="shared" si="50"/>
        <v>100</v>
      </c>
      <c r="K196" s="13">
        <f t="shared" si="51"/>
        <v>100.44035721419986</v>
      </c>
      <c r="L196" s="13">
        <f t="shared" si="52"/>
        <v>99.28654563348576</v>
      </c>
      <c r="M196" s="13">
        <f t="shared" si="53"/>
        <v>104.64106948294025</v>
      </c>
    </row>
    <row r="197" spans="1:13" s="2" customFormat="1" ht="47.25">
      <c r="A197" s="20" t="s">
        <v>97</v>
      </c>
      <c r="B197" s="16" t="s">
        <v>90</v>
      </c>
      <c r="C197" s="13">
        <f aca="true" t="shared" si="56" ref="C197:H197">C198+C199+C200+C201+C202+C203+C204+C205+C206</f>
        <v>8109</v>
      </c>
      <c r="D197" s="13">
        <f t="shared" si="56"/>
        <v>8868</v>
      </c>
      <c r="E197" s="13">
        <f t="shared" si="56"/>
        <v>8868</v>
      </c>
      <c r="F197" s="13">
        <f t="shared" si="56"/>
        <v>8475</v>
      </c>
      <c r="G197" s="13">
        <f t="shared" si="56"/>
        <v>8493</v>
      </c>
      <c r="H197" s="13">
        <f t="shared" si="56"/>
        <v>8508</v>
      </c>
      <c r="I197" s="13">
        <f t="shared" si="49"/>
        <v>109.35997040325564</v>
      </c>
      <c r="J197" s="13">
        <f t="shared" si="50"/>
        <v>100</v>
      </c>
      <c r="K197" s="13">
        <f t="shared" si="51"/>
        <v>104.63716814159292</v>
      </c>
      <c r="L197" s="13">
        <f t="shared" si="52"/>
        <v>104.4154009184034</v>
      </c>
      <c r="M197" s="13">
        <f t="shared" si="53"/>
        <v>104.23131170662904</v>
      </c>
    </row>
    <row r="198" spans="1:13" s="2" customFormat="1" ht="78.75">
      <c r="A198" s="19" t="s">
        <v>98</v>
      </c>
      <c r="B198" s="23" t="s">
        <v>132</v>
      </c>
      <c r="C198" s="34">
        <v>2335</v>
      </c>
      <c r="D198" s="34">
        <v>2335</v>
      </c>
      <c r="E198" s="34">
        <v>2335</v>
      </c>
      <c r="F198" s="34">
        <v>3198</v>
      </c>
      <c r="G198" s="34">
        <v>3217</v>
      </c>
      <c r="H198" s="34">
        <v>3232</v>
      </c>
      <c r="I198" s="13">
        <f t="shared" si="49"/>
        <v>100</v>
      </c>
      <c r="J198" s="13">
        <f t="shared" si="50"/>
        <v>100</v>
      </c>
      <c r="K198" s="13">
        <f t="shared" si="51"/>
        <v>73.01438398999375</v>
      </c>
      <c r="L198" s="13">
        <f t="shared" si="52"/>
        <v>72.58315200497357</v>
      </c>
      <c r="M198" s="13">
        <f t="shared" si="53"/>
        <v>72.24628712871286</v>
      </c>
    </row>
    <row r="199" spans="1:13" s="2" customFormat="1" ht="80.25" customHeight="1">
      <c r="A199" s="19" t="s">
        <v>99</v>
      </c>
      <c r="B199" s="23" t="s">
        <v>273</v>
      </c>
      <c r="C199" s="34">
        <v>48</v>
      </c>
      <c r="D199" s="34">
        <v>48</v>
      </c>
      <c r="E199" s="34">
        <v>48</v>
      </c>
      <c r="F199" s="12">
        <v>12</v>
      </c>
      <c r="G199" s="12">
        <v>12</v>
      </c>
      <c r="H199" s="12">
        <v>12</v>
      </c>
      <c r="I199" s="13">
        <f t="shared" si="49"/>
        <v>100</v>
      </c>
      <c r="J199" s="13">
        <f t="shared" si="50"/>
        <v>100</v>
      </c>
      <c r="K199" s="13">
        <f t="shared" si="51"/>
        <v>400</v>
      </c>
      <c r="L199" s="13">
        <f t="shared" si="52"/>
        <v>400</v>
      </c>
      <c r="M199" s="13">
        <f t="shared" si="53"/>
        <v>400</v>
      </c>
    </row>
    <row r="200" spans="1:13" s="2" customFormat="1" ht="78.75">
      <c r="A200" s="19" t="s">
        <v>100</v>
      </c>
      <c r="B200" s="23" t="s">
        <v>274</v>
      </c>
      <c r="C200" s="34">
        <v>1802</v>
      </c>
      <c r="D200" s="34">
        <v>1802</v>
      </c>
      <c r="E200" s="34">
        <v>1802</v>
      </c>
      <c r="F200" s="12">
        <v>0</v>
      </c>
      <c r="G200" s="35">
        <v>0</v>
      </c>
      <c r="H200" s="34">
        <v>0</v>
      </c>
      <c r="I200" s="13">
        <f t="shared" si="49"/>
        <v>100</v>
      </c>
      <c r="J200" s="13">
        <f t="shared" si="50"/>
        <v>100</v>
      </c>
      <c r="K200" s="13">
        <v>0</v>
      </c>
      <c r="L200" s="13">
        <v>0</v>
      </c>
      <c r="M200" s="13">
        <v>0</v>
      </c>
    </row>
    <row r="201" spans="1:13" s="2" customFormat="1" ht="78.75" customHeight="1">
      <c r="A201" s="30" t="s">
        <v>347</v>
      </c>
      <c r="B201" s="23" t="s">
        <v>319</v>
      </c>
      <c r="C201" s="34">
        <v>1031</v>
      </c>
      <c r="D201" s="34">
        <v>1031</v>
      </c>
      <c r="E201" s="34">
        <v>1031</v>
      </c>
      <c r="F201" s="12">
        <v>1523</v>
      </c>
      <c r="G201" s="12">
        <v>1523</v>
      </c>
      <c r="H201" s="12">
        <v>1523</v>
      </c>
      <c r="I201" s="13">
        <f t="shared" si="49"/>
        <v>100</v>
      </c>
      <c r="J201" s="13">
        <f t="shared" si="50"/>
        <v>100</v>
      </c>
      <c r="K201" s="13">
        <f t="shared" si="51"/>
        <v>67.69533814839134</v>
      </c>
      <c r="L201" s="13">
        <f t="shared" si="52"/>
        <v>67.69533814839134</v>
      </c>
      <c r="M201" s="13">
        <f t="shared" si="53"/>
        <v>67.69533814839134</v>
      </c>
    </row>
    <row r="202" spans="1:13" s="2" customFormat="1" ht="72.75" customHeight="1">
      <c r="A202" s="19" t="s">
        <v>101</v>
      </c>
      <c r="B202" s="23" t="s">
        <v>266</v>
      </c>
      <c r="C202" s="34">
        <v>1482</v>
      </c>
      <c r="D202" s="34">
        <v>1350</v>
      </c>
      <c r="E202" s="34">
        <v>1350</v>
      </c>
      <c r="F202" s="35">
        <v>1457</v>
      </c>
      <c r="G202" s="35">
        <v>1456</v>
      </c>
      <c r="H202" s="34">
        <v>1456</v>
      </c>
      <c r="I202" s="13">
        <f t="shared" si="49"/>
        <v>91.09311740890689</v>
      </c>
      <c r="J202" s="13">
        <f t="shared" si="50"/>
        <v>100</v>
      </c>
      <c r="K202" s="13">
        <f t="shared" si="51"/>
        <v>92.65614275909402</v>
      </c>
      <c r="L202" s="13">
        <f t="shared" si="52"/>
        <v>92.71978021978022</v>
      </c>
      <c r="M202" s="13">
        <f t="shared" si="53"/>
        <v>92.71978021978022</v>
      </c>
    </row>
    <row r="203" spans="1:13" s="2" customFormat="1" ht="63.75" customHeight="1">
      <c r="A203" s="19" t="s">
        <v>102</v>
      </c>
      <c r="B203" s="23" t="s">
        <v>94</v>
      </c>
      <c r="C203" s="34">
        <v>671</v>
      </c>
      <c r="D203" s="34">
        <v>1395</v>
      </c>
      <c r="E203" s="34">
        <v>1395</v>
      </c>
      <c r="F203" s="35">
        <v>1474</v>
      </c>
      <c r="G203" s="35">
        <v>1474</v>
      </c>
      <c r="H203" s="34">
        <v>1474</v>
      </c>
      <c r="I203" s="13">
        <f t="shared" si="49"/>
        <v>207.89865871833086</v>
      </c>
      <c r="J203" s="13">
        <f t="shared" si="50"/>
        <v>100</v>
      </c>
      <c r="K203" s="13">
        <f t="shared" si="51"/>
        <v>94.640434192673</v>
      </c>
      <c r="L203" s="13">
        <f t="shared" si="52"/>
        <v>94.640434192673</v>
      </c>
      <c r="M203" s="13">
        <f t="shared" si="53"/>
        <v>94.640434192673</v>
      </c>
    </row>
    <row r="204" spans="1:13" s="2" customFormat="1" ht="63">
      <c r="A204" s="19" t="s">
        <v>117</v>
      </c>
      <c r="B204" s="23" t="s">
        <v>269</v>
      </c>
      <c r="C204" s="34">
        <v>199</v>
      </c>
      <c r="D204" s="34">
        <v>199</v>
      </c>
      <c r="E204" s="34">
        <v>199</v>
      </c>
      <c r="F204" s="12">
        <v>0</v>
      </c>
      <c r="G204" s="12">
        <v>0</v>
      </c>
      <c r="H204" s="36">
        <v>0</v>
      </c>
      <c r="I204" s="13">
        <f t="shared" si="49"/>
        <v>100</v>
      </c>
      <c r="J204" s="13">
        <f t="shared" si="50"/>
        <v>100</v>
      </c>
      <c r="K204" s="13">
        <v>0</v>
      </c>
      <c r="L204" s="13">
        <v>0</v>
      </c>
      <c r="M204" s="13">
        <v>0</v>
      </c>
    </row>
    <row r="205" spans="1:13" s="2" customFormat="1" ht="80.25" customHeight="1">
      <c r="A205" s="19" t="s">
        <v>118</v>
      </c>
      <c r="B205" s="23" t="s">
        <v>135</v>
      </c>
      <c r="C205" s="35">
        <v>273</v>
      </c>
      <c r="D205" s="35">
        <v>273</v>
      </c>
      <c r="E205" s="35">
        <v>273</v>
      </c>
      <c r="F205" s="12">
        <v>347</v>
      </c>
      <c r="G205" s="12">
        <v>347</v>
      </c>
      <c r="H205" s="36">
        <v>347</v>
      </c>
      <c r="I205" s="13">
        <f aca="true" t="shared" si="57" ref="I205:I232">E205/C205*100</f>
        <v>100</v>
      </c>
      <c r="J205" s="13">
        <f aca="true" t="shared" si="58" ref="J205:J232">E205/D205*100</f>
        <v>100</v>
      </c>
      <c r="K205" s="13">
        <f aca="true" t="shared" si="59" ref="K205:K232">E205/F205*100</f>
        <v>78.6743515850144</v>
      </c>
      <c r="L205" s="13">
        <f aca="true" t="shared" si="60" ref="L205:L228">E205/G205*100</f>
        <v>78.6743515850144</v>
      </c>
      <c r="M205" s="13">
        <f aca="true" t="shared" si="61" ref="M205:M232">E205/H205*100</f>
        <v>78.6743515850144</v>
      </c>
    </row>
    <row r="206" spans="1:13" s="2" customFormat="1" ht="80.25" customHeight="1">
      <c r="A206" s="19" t="s">
        <v>257</v>
      </c>
      <c r="B206" s="23" t="s">
        <v>258</v>
      </c>
      <c r="C206" s="35">
        <v>268</v>
      </c>
      <c r="D206" s="35">
        <v>435</v>
      </c>
      <c r="E206" s="35">
        <v>435</v>
      </c>
      <c r="F206" s="12">
        <v>464</v>
      </c>
      <c r="G206" s="12">
        <v>464</v>
      </c>
      <c r="H206" s="12">
        <v>464</v>
      </c>
      <c r="I206" s="13">
        <f t="shared" si="57"/>
        <v>162.3134328358209</v>
      </c>
      <c r="J206" s="13">
        <f t="shared" si="58"/>
        <v>100</v>
      </c>
      <c r="K206" s="13">
        <f t="shared" si="59"/>
        <v>93.75</v>
      </c>
      <c r="L206" s="13">
        <f t="shared" si="60"/>
        <v>93.75</v>
      </c>
      <c r="M206" s="13">
        <f t="shared" si="61"/>
        <v>93.75</v>
      </c>
    </row>
    <row r="207" spans="1:13" s="2" customFormat="1" ht="92.25" customHeight="1">
      <c r="A207" s="20" t="s">
        <v>121</v>
      </c>
      <c r="B207" s="24" t="s">
        <v>133</v>
      </c>
      <c r="C207" s="13">
        <f aca="true" t="shared" si="62" ref="C207:H207">C208+C209</f>
        <v>17974</v>
      </c>
      <c r="D207" s="13">
        <f t="shared" si="62"/>
        <v>17974</v>
      </c>
      <c r="E207" s="13">
        <f t="shared" si="62"/>
        <v>17974</v>
      </c>
      <c r="F207" s="13">
        <f t="shared" si="62"/>
        <v>17299</v>
      </c>
      <c r="G207" s="13">
        <f t="shared" si="62"/>
        <v>17299</v>
      </c>
      <c r="H207" s="37">
        <f t="shared" si="62"/>
        <v>17299</v>
      </c>
      <c r="I207" s="13">
        <f t="shared" si="57"/>
        <v>100</v>
      </c>
      <c r="J207" s="13">
        <f t="shared" si="58"/>
        <v>100</v>
      </c>
      <c r="K207" s="13">
        <f t="shared" si="59"/>
        <v>103.90195965084688</v>
      </c>
      <c r="L207" s="13">
        <f t="shared" si="60"/>
        <v>103.90195965084688</v>
      </c>
      <c r="M207" s="13">
        <f t="shared" si="61"/>
        <v>103.90195965084688</v>
      </c>
    </row>
    <row r="208" spans="1:13" s="2" customFormat="1" ht="128.25" customHeight="1">
      <c r="A208" s="19" t="s">
        <v>103</v>
      </c>
      <c r="B208" s="23" t="s">
        <v>267</v>
      </c>
      <c r="C208" s="12">
        <v>17148</v>
      </c>
      <c r="D208" s="12">
        <v>17148</v>
      </c>
      <c r="E208" s="12">
        <v>17148</v>
      </c>
      <c r="F208" s="12">
        <v>16454</v>
      </c>
      <c r="G208" s="12">
        <v>16454</v>
      </c>
      <c r="H208" s="36">
        <v>16454</v>
      </c>
      <c r="I208" s="13">
        <f t="shared" si="57"/>
        <v>100</v>
      </c>
      <c r="J208" s="13">
        <f t="shared" si="58"/>
        <v>100</v>
      </c>
      <c r="K208" s="13">
        <f t="shared" si="59"/>
        <v>104.21781937522792</v>
      </c>
      <c r="L208" s="13">
        <f t="shared" si="60"/>
        <v>104.21781937522792</v>
      </c>
      <c r="M208" s="13">
        <f t="shared" si="61"/>
        <v>104.21781937522792</v>
      </c>
    </row>
    <row r="209" spans="1:13" s="2" customFormat="1" ht="109.5" customHeight="1">
      <c r="A209" s="19" t="s">
        <v>104</v>
      </c>
      <c r="B209" s="23" t="s">
        <v>268</v>
      </c>
      <c r="C209" s="12">
        <v>826</v>
      </c>
      <c r="D209" s="12">
        <v>826</v>
      </c>
      <c r="E209" s="12">
        <v>826</v>
      </c>
      <c r="F209" s="12">
        <v>845</v>
      </c>
      <c r="G209" s="12">
        <v>845</v>
      </c>
      <c r="H209" s="36">
        <v>845</v>
      </c>
      <c r="I209" s="13">
        <f t="shared" si="57"/>
        <v>100</v>
      </c>
      <c r="J209" s="13">
        <f t="shared" si="58"/>
        <v>100</v>
      </c>
      <c r="K209" s="13">
        <f t="shared" si="59"/>
        <v>97.75147928994082</v>
      </c>
      <c r="L209" s="13">
        <f t="shared" si="60"/>
        <v>97.75147928994082</v>
      </c>
      <c r="M209" s="13">
        <f t="shared" si="61"/>
        <v>97.75147928994082</v>
      </c>
    </row>
    <row r="210" spans="1:13" s="2" customFormat="1" ht="68.25" customHeight="1">
      <c r="A210" s="19" t="s">
        <v>105</v>
      </c>
      <c r="B210" s="23" t="s">
        <v>348</v>
      </c>
      <c r="C210" s="12">
        <v>15034</v>
      </c>
      <c r="D210" s="12">
        <v>38949</v>
      </c>
      <c r="E210" s="12">
        <v>38949</v>
      </c>
      <c r="F210" s="12">
        <v>38674</v>
      </c>
      <c r="G210" s="14">
        <v>48344</v>
      </c>
      <c r="H210" s="31">
        <v>4835</v>
      </c>
      <c r="I210" s="13">
        <f t="shared" si="57"/>
        <v>259.07276839164564</v>
      </c>
      <c r="J210" s="13">
        <f t="shared" si="58"/>
        <v>100</v>
      </c>
      <c r="K210" s="13">
        <f t="shared" si="59"/>
        <v>100.71107203806176</v>
      </c>
      <c r="L210" s="13">
        <f t="shared" si="60"/>
        <v>80.56635776931988</v>
      </c>
      <c r="M210" s="13">
        <f t="shared" si="61"/>
        <v>805.5635987590487</v>
      </c>
    </row>
    <row r="211" spans="1:13" s="2" customFormat="1" ht="63.75" customHeight="1">
      <c r="A211" s="19" t="s">
        <v>96</v>
      </c>
      <c r="B211" s="25" t="s">
        <v>241</v>
      </c>
      <c r="C211" s="12">
        <v>4067.3</v>
      </c>
      <c r="D211" s="12">
        <v>4067.3</v>
      </c>
      <c r="E211" s="12">
        <v>4067.3</v>
      </c>
      <c r="F211" s="12">
        <v>4249.2</v>
      </c>
      <c r="G211" s="14">
        <v>4398.8</v>
      </c>
      <c r="H211" s="31">
        <v>4398.8</v>
      </c>
      <c r="I211" s="13">
        <f t="shared" si="57"/>
        <v>100</v>
      </c>
      <c r="J211" s="13">
        <f t="shared" si="58"/>
        <v>100</v>
      </c>
      <c r="K211" s="13">
        <f t="shared" si="59"/>
        <v>95.71919420126143</v>
      </c>
      <c r="L211" s="13">
        <f t="shared" si="60"/>
        <v>92.46385377830318</v>
      </c>
      <c r="M211" s="13">
        <f t="shared" si="61"/>
        <v>92.46385377830318</v>
      </c>
    </row>
    <row r="212" spans="1:13" s="2" customFormat="1" ht="69" customHeight="1">
      <c r="A212" s="19" t="s">
        <v>119</v>
      </c>
      <c r="B212" s="25" t="s">
        <v>242</v>
      </c>
      <c r="C212" s="12">
        <v>2.1</v>
      </c>
      <c r="D212" s="12">
        <v>0.2</v>
      </c>
      <c r="E212" s="12">
        <v>0.2</v>
      </c>
      <c r="F212" s="12">
        <v>2.1</v>
      </c>
      <c r="G212" s="12">
        <v>1.9</v>
      </c>
      <c r="H212" s="36">
        <v>1.9</v>
      </c>
      <c r="I212" s="13">
        <f t="shared" si="57"/>
        <v>9.523809523809524</v>
      </c>
      <c r="J212" s="13">
        <f t="shared" si="58"/>
        <v>100</v>
      </c>
      <c r="K212" s="13">
        <f t="shared" si="59"/>
        <v>9.523809523809524</v>
      </c>
      <c r="L212" s="13">
        <f t="shared" si="60"/>
        <v>10.526315789473685</v>
      </c>
      <c r="M212" s="13">
        <f t="shared" si="61"/>
        <v>10.526315789473685</v>
      </c>
    </row>
    <row r="213" spans="1:13" s="2" customFormat="1" ht="84" customHeight="1">
      <c r="A213" s="19" t="s">
        <v>320</v>
      </c>
      <c r="B213" s="25" t="s">
        <v>321</v>
      </c>
      <c r="C213" s="12">
        <v>0</v>
      </c>
      <c r="D213" s="12">
        <v>566.5</v>
      </c>
      <c r="E213" s="12">
        <v>566.5</v>
      </c>
      <c r="F213" s="12">
        <v>1675</v>
      </c>
      <c r="G213" s="12">
        <v>1675</v>
      </c>
      <c r="H213" s="12">
        <v>1349</v>
      </c>
      <c r="I213" s="13">
        <v>0</v>
      </c>
      <c r="J213" s="13">
        <f t="shared" si="58"/>
        <v>100</v>
      </c>
      <c r="K213" s="13">
        <f t="shared" si="59"/>
        <v>33.820895522388064</v>
      </c>
      <c r="L213" s="13">
        <f t="shared" si="60"/>
        <v>33.820895522388064</v>
      </c>
      <c r="M213" s="13">
        <f t="shared" si="61"/>
        <v>41.994069681245364</v>
      </c>
    </row>
    <row r="214" spans="1:13" s="2" customFormat="1" ht="124.5" customHeight="1">
      <c r="A214" s="19" t="s">
        <v>130</v>
      </c>
      <c r="B214" s="26" t="s">
        <v>349</v>
      </c>
      <c r="C214" s="12">
        <v>18827</v>
      </c>
      <c r="D214" s="12">
        <v>18827</v>
      </c>
      <c r="E214" s="12">
        <v>18827</v>
      </c>
      <c r="F214" s="12">
        <v>18827</v>
      </c>
      <c r="G214" s="14">
        <v>18827</v>
      </c>
      <c r="H214" s="14">
        <v>18827</v>
      </c>
      <c r="I214" s="13">
        <f t="shared" si="57"/>
        <v>100</v>
      </c>
      <c r="J214" s="13">
        <f t="shared" si="58"/>
        <v>100</v>
      </c>
      <c r="K214" s="13">
        <f t="shared" si="59"/>
        <v>100</v>
      </c>
      <c r="L214" s="13">
        <f t="shared" si="60"/>
        <v>100</v>
      </c>
      <c r="M214" s="13">
        <f t="shared" si="61"/>
        <v>100</v>
      </c>
    </row>
    <row r="215" spans="1:13" s="2" customFormat="1" ht="24.75" customHeight="1">
      <c r="A215" s="28" t="s">
        <v>106</v>
      </c>
      <c r="B215" s="16" t="s">
        <v>48</v>
      </c>
      <c r="C215" s="13">
        <f aca="true" t="shared" si="63" ref="C215:H215">C216+C217+C218</f>
        <v>758511</v>
      </c>
      <c r="D215" s="13">
        <f t="shared" si="63"/>
        <v>760993</v>
      </c>
      <c r="E215" s="13">
        <f t="shared" si="63"/>
        <v>760993</v>
      </c>
      <c r="F215" s="13">
        <f t="shared" si="63"/>
        <v>757316</v>
      </c>
      <c r="G215" s="13">
        <f t="shared" si="63"/>
        <v>757316</v>
      </c>
      <c r="H215" s="13">
        <f t="shared" si="63"/>
        <v>757316</v>
      </c>
      <c r="I215" s="13">
        <f t="shared" si="57"/>
        <v>100.32722004031582</v>
      </c>
      <c r="J215" s="13">
        <f t="shared" si="58"/>
        <v>100</v>
      </c>
      <c r="K215" s="13">
        <f t="shared" si="59"/>
        <v>100.48553047869054</v>
      </c>
      <c r="L215" s="13">
        <f t="shared" si="60"/>
        <v>100.48553047869054</v>
      </c>
      <c r="M215" s="13">
        <f t="shared" si="61"/>
        <v>100.48553047869054</v>
      </c>
    </row>
    <row r="216" spans="1:13" s="2" customFormat="1" ht="214.5" customHeight="1">
      <c r="A216" s="19" t="s">
        <v>107</v>
      </c>
      <c r="B216" s="26" t="s">
        <v>270</v>
      </c>
      <c r="C216" s="12">
        <v>441703</v>
      </c>
      <c r="D216" s="12">
        <v>444404</v>
      </c>
      <c r="E216" s="12">
        <v>444404</v>
      </c>
      <c r="F216" s="12">
        <v>472234</v>
      </c>
      <c r="G216" s="12">
        <v>472234</v>
      </c>
      <c r="H216" s="12">
        <v>472234</v>
      </c>
      <c r="I216" s="13">
        <f t="shared" si="57"/>
        <v>100.61149686554087</v>
      </c>
      <c r="J216" s="13">
        <f t="shared" si="58"/>
        <v>100</v>
      </c>
      <c r="K216" s="13">
        <f t="shared" si="59"/>
        <v>94.10673522025098</v>
      </c>
      <c r="L216" s="13">
        <f t="shared" si="60"/>
        <v>94.10673522025098</v>
      </c>
      <c r="M216" s="13">
        <f t="shared" si="61"/>
        <v>94.10673522025098</v>
      </c>
    </row>
    <row r="217" spans="1:13" s="2" customFormat="1" ht="224.25" customHeight="1">
      <c r="A217" s="19" t="s">
        <v>254</v>
      </c>
      <c r="B217" s="26" t="s">
        <v>271</v>
      </c>
      <c r="C217" s="12">
        <v>5508</v>
      </c>
      <c r="D217" s="12">
        <v>4664</v>
      </c>
      <c r="E217" s="12">
        <v>4664</v>
      </c>
      <c r="F217" s="12">
        <v>5019</v>
      </c>
      <c r="G217" s="12">
        <v>5019</v>
      </c>
      <c r="H217" s="12">
        <v>5019</v>
      </c>
      <c r="I217" s="13">
        <f t="shared" si="57"/>
        <v>84.67683369644155</v>
      </c>
      <c r="J217" s="13">
        <f t="shared" si="58"/>
        <v>100</v>
      </c>
      <c r="K217" s="13">
        <f t="shared" si="59"/>
        <v>92.92687786411635</v>
      </c>
      <c r="L217" s="13">
        <f t="shared" si="60"/>
        <v>92.92687786411635</v>
      </c>
      <c r="M217" s="13">
        <f t="shared" si="61"/>
        <v>92.92687786411635</v>
      </c>
    </row>
    <row r="218" spans="1:13" s="2" customFormat="1" ht="216" customHeight="1">
      <c r="A218" s="19" t="s">
        <v>255</v>
      </c>
      <c r="B218" s="26" t="s">
        <v>272</v>
      </c>
      <c r="C218" s="12">
        <v>311300</v>
      </c>
      <c r="D218" s="12">
        <v>311925</v>
      </c>
      <c r="E218" s="12">
        <v>311925</v>
      </c>
      <c r="F218" s="12">
        <v>280063</v>
      </c>
      <c r="G218" s="12">
        <v>280063</v>
      </c>
      <c r="H218" s="12">
        <v>280063</v>
      </c>
      <c r="I218" s="13">
        <f t="shared" si="57"/>
        <v>100.20077096048827</v>
      </c>
      <c r="J218" s="13">
        <f t="shared" si="58"/>
        <v>100</v>
      </c>
      <c r="K218" s="13">
        <f t="shared" si="59"/>
        <v>111.37672595094674</v>
      </c>
      <c r="L218" s="13">
        <f t="shared" si="60"/>
        <v>111.37672595094674</v>
      </c>
      <c r="M218" s="13">
        <f t="shared" si="61"/>
        <v>111.37672595094674</v>
      </c>
    </row>
    <row r="219" spans="1:13" s="2" customFormat="1" ht="31.5">
      <c r="A219" s="20" t="s">
        <v>246</v>
      </c>
      <c r="B219" s="16" t="s">
        <v>247</v>
      </c>
      <c r="C219" s="13">
        <f aca="true" t="shared" si="64" ref="C219:H219">C220</f>
        <v>25000</v>
      </c>
      <c r="D219" s="13">
        <f>D220+D221+D222+D223</f>
        <v>30805</v>
      </c>
      <c r="E219" s="13">
        <f>E220+E221+E222+E223</f>
        <v>30805</v>
      </c>
      <c r="F219" s="13">
        <f t="shared" si="64"/>
        <v>0</v>
      </c>
      <c r="G219" s="13">
        <f t="shared" si="64"/>
        <v>0</v>
      </c>
      <c r="H219" s="13">
        <f t="shared" si="64"/>
        <v>0</v>
      </c>
      <c r="I219" s="13">
        <f t="shared" si="57"/>
        <v>123.22</v>
      </c>
      <c r="J219" s="13">
        <f t="shared" si="58"/>
        <v>100</v>
      </c>
      <c r="K219" s="13">
        <v>0</v>
      </c>
      <c r="L219" s="13">
        <v>0</v>
      </c>
      <c r="M219" s="13">
        <v>0</v>
      </c>
    </row>
    <row r="220" spans="1:13" s="2" customFormat="1" ht="47.25">
      <c r="A220" s="30" t="s">
        <v>253</v>
      </c>
      <c r="B220" s="56" t="s">
        <v>248</v>
      </c>
      <c r="C220" s="12">
        <v>25000</v>
      </c>
      <c r="D220" s="12">
        <v>25000</v>
      </c>
      <c r="E220" s="12">
        <v>25000</v>
      </c>
      <c r="F220" s="12">
        <v>0</v>
      </c>
      <c r="G220" s="12">
        <v>0</v>
      </c>
      <c r="H220" s="12">
        <v>0</v>
      </c>
      <c r="I220" s="13">
        <f t="shared" si="57"/>
        <v>100</v>
      </c>
      <c r="J220" s="13">
        <f t="shared" si="58"/>
        <v>100</v>
      </c>
      <c r="K220" s="13">
        <v>0</v>
      </c>
      <c r="L220" s="13">
        <v>0</v>
      </c>
      <c r="M220" s="13">
        <v>0</v>
      </c>
    </row>
    <row r="221" spans="1:13" s="2" customFormat="1" ht="108.75" customHeight="1">
      <c r="A221" s="30" t="s">
        <v>419</v>
      </c>
      <c r="B221" s="56" t="s">
        <v>420</v>
      </c>
      <c r="C221" s="12">
        <v>0</v>
      </c>
      <c r="D221" s="12">
        <v>656</v>
      </c>
      <c r="E221" s="12">
        <v>656</v>
      </c>
      <c r="F221" s="12">
        <v>0</v>
      </c>
      <c r="G221" s="12">
        <v>0</v>
      </c>
      <c r="H221" s="12">
        <v>0</v>
      </c>
      <c r="I221" s="13">
        <v>0</v>
      </c>
      <c r="J221" s="13">
        <f t="shared" si="58"/>
        <v>100</v>
      </c>
      <c r="K221" s="13">
        <v>0</v>
      </c>
      <c r="L221" s="13">
        <v>0</v>
      </c>
      <c r="M221" s="13">
        <v>0</v>
      </c>
    </row>
    <row r="222" spans="1:13" s="2" customFormat="1" ht="63">
      <c r="A222" s="30" t="s">
        <v>421</v>
      </c>
      <c r="B222" s="56" t="s">
        <v>422</v>
      </c>
      <c r="C222" s="12">
        <v>0</v>
      </c>
      <c r="D222" s="12">
        <v>4943</v>
      </c>
      <c r="E222" s="12">
        <v>4943</v>
      </c>
      <c r="F222" s="12">
        <v>0</v>
      </c>
      <c r="G222" s="12">
        <v>0</v>
      </c>
      <c r="H222" s="12">
        <v>0</v>
      </c>
      <c r="I222" s="13">
        <v>0</v>
      </c>
      <c r="J222" s="13">
        <f t="shared" si="58"/>
        <v>100</v>
      </c>
      <c r="K222" s="13">
        <v>0</v>
      </c>
      <c r="L222" s="13">
        <v>0</v>
      </c>
      <c r="M222" s="13">
        <v>0</v>
      </c>
    </row>
    <row r="223" spans="1:13" s="2" customFormat="1" ht="63">
      <c r="A223" s="30"/>
      <c r="B223" s="56" t="s">
        <v>423</v>
      </c>
      <c r="C223" s="12">
        <v>0</v>
      </c>
      <c r="D223" s="12">
        <v>206</v>
      </c>
      <c r="E223" s="12">
        <v>206</v>
      </c>
      <c r="F223" s="12">
        <v>0</v>
      </c>
      <c r="G223" s="12">
        <v>0</v>
      </c>
      <c r="H223" s="12">
        <v>0</v>
      </c>
      <c r="I223" s="13">
        <v>0</v>
      </c>
      <c r="J223" s="13">
        <f t="shared" si="58"/>
        <v>100</v>
      </c>
      <c r="K223" s="13">
        <v>0</v>
      </c>
      <c r="L223" s="13">
        <v>0</v>
      </c>
      <c r="M223" s="13">
        <v>0</v>
      </c>
    </row>
    <row r="224" spans="1:13" s="94" customFormat="1" ht="47.25">
      <c r="A224" s="28" t="s">
        <v>424</v>
      </c>
      <c r="B224" s="95" t="s">
        <v>425</v>
      </c>
      <c r="C224" s="37">
        <f>C225+C226+C227+C228+C229</f>
        <v>0</v>
      </c>
      <c r="D224" s="37">
        <f aca="true" t="shared" si="65" ref="D224:M224">D225+D226+D227+D228+D229</f>
        <v>-10848.599999999999</v>
      </c>
      <c r="E224" s="37">
        <f t="shared" si="65"/>
        <v>-10848.599999999999</v>
      </c>
      <c r="F224" s="37">
        <f t="shared" si="65"/>
        <v>0</v>
      </c>
      <c r="G224" s="37">
        <f t="shared" si="65"/>
        <v>0</v>
      </c>
      <c r="H224" s="37">
        <f t="shared" si="65"/>
        <v>0</v>
      </c>
      <c r="I224" s="13">
        <v>0</v>
      </c>
      <c r="J224" s="13">
        <f t="shared" si="58"/>
        <v>100</v>
      </c>
      <c r="K224" s="13">
        <v>0</v>
      </c>
      <c r="L224" s="13">
        <v>0</v>
      </c>
      <c r="M224" s="13">
        <v>0</v>
      </c>
    </row>
    <row r="225" spans="1:13" s="2" customFormat="1" ht="47.25">
      <c r="A225" s="30" t="s">
        <v>426</v>
      </c>
      <c r="B225" s="56" t="s">
        <v>427</v>
      </c>
      <c r="C225" s="12">
        <v>0</v>
      </c>
      <c r="D225" s="12">
        <v>-136.1</v>
      </c>
      <c r="E225" s="12">
        <v>-136.1</v>
      </c>
      <c r="F225" s="12">
        <v>0</v>
      </c>
      <c r="G225" s="12">
        <v>0</v>
      </c>
      <c r="H225" s="12">
        <v>0</v>
      </c>
      <c r="I225" s="13">
        <v>0</v>
      </c>
      <c r="J225" s="13">
        <f t="shared" si="58"/>
        <v>100</v>
      </c>
      <c r="K225" s="13">
        <v>0</v>
      </c>
      <c r="L225" s="13">
        <v>0</v>
      </c>
      <c r="M225" s="13">
        <v>0</v>
      </c>
    </row>
    <row r="226" spans="1:13" s="2" customFormat="1" ht="47.25">
      <c r="A226" s="30" t="s">
        <v>428</v>
      </c>
      <c r="B226" s="56" t="s">
        <v>429</v>
      </c>
      <c r="C226" s="12">
        <v>0</v>
      </c>
      <c r="D226" s="12">
        <v>-1285.6</v>
      </c>
      <c r="E226" s="12">
        <v>-1285.6</v>
      </c>
      <c r="F226" s="12">
        <v>0</v>
      </c>
      <c r="G226" s="12">
        <v>0</v>
      </c>
      <c r="H226" s="12">
        <v>0</v>
      </c>
      <c r="I226" s="13">
        <v>0</v>
      </c>
      <c r="J226" s="13">
        <f t="shared" si="58"/>
        <v>100</v>
      </c>
      <c r="K226" s="13">
        <v>0</v>
      </c>
      <c r="L226" s="13">
        <v>0</v>
      </c>
      <c r="M226" s="13">
        <v>0</v>
      </c>
    </row>
    <row r="227" spans="1:13" s="2" customFormat="1" ht="78.75">
      <c r="A227" s="30" t="s">
        <v>430</v>
      </c>
      <c r="B227" s="56" t="s">
        <v>431</v>
      </c>
      <c r="C227" s="12">
        <v>0</v>
      </c>
      <c r="D227" s="12">
        <v>-966.6</v>
      </c>
      <c r="E227" s="12">
        <v>-966.6</v>
      </c>
      <c r="F227" s="12">
        <v>0</v>
      </c>
      <c r="G227" s="12">
        <v>0</v>
      </c>
      <c r="H227" s="12">
        <v>0</v>
      </c>
      <c r="I227" s="13">
        <v>0</v>
      </c>
      <c r="J227" s="13">
        <f t="shared" si="58"/>
        <v>100</v>
      </c>
      <c r="K227" s="13">
        <v>0</v>
      </c>
      <c r="L227" s="13">
        <v>0</v>
      </c>
      <c r="M227" s="13">
        <v>0</v>
      </c>
    </row>
    <row r="228" spans="1:13" s="2" customFormat="1" ht="47.25">
      <c r="A228" s="30" t="s">
        <v>432</v>
      </c>
      <c r="B228" s="56" t="s">
        <v>427</v>
      </c>
      <c r="C228" s="12">
        <v>0</v>
      </c>
      <c r="D228" s="12">
        <v>-8107.4</v>
      </c>
      <c r="E228" s="12">
        <v>-8107.4</v>
      </c>
      <c r="F228" s="12">
        <v>0</v>
      </c>
      <c r="G228" s="12">
        <v>0</v>
      </c>
      <c r="H228" s="12">
        <v>0</v>
      </c>
      <c r="I228" s="13">
        <v>0</v>
      </c>
      <c r="J228" s="13">
        <f t="shared" si="58"/>
        <v>100</v>
      </c>
      <c r="K228" s="13">
        <v>0</v>
      </c>
      <c r="L228" s="13">
        <v>0</v>
      </c>
      <c r="M228" s="13">
        <v>0</v>
      </c>
    </row>
    <row r="229" spans="1:13" s="2" customFormat="1" ht="47.25">
      <c r="A229" s="30" t="s">
        <v>433</v>
      </c>
      <c r="B229" s="56" t="s">
        <v>427</v>
      </c>
      <c r="C229" s="12">
        <v>0</v>
      </c>
      <c r="D229" s="12">
        <v>-352.9</v>
      </c>
      <c r="E229" s="12">
        <v>-352.9</v>
      </c>
      <c r="F229" s="12">
        <v>0</v>
      </c>
      <c r="G229" s="12">
        <v>0</v>
      </c>
      <c r="H229" s="12">
        <v>0</v>
      </c>
      <c r="I229" s="13">
        <v>0</v>
      </c>
      <c r="J229" s="13">
        <f t="shared" si="58"/>
        <v>100</v>
      </c>
      <c r="K229" s="13">
        <v>0</v>
      </c>
      <c r="L229" s="13">
        <v>0</v>
      </c>
      <c r="M229" s="13">
        <v>0</v>
      </c>
    </row>
    <row r="230" spans="1:13" ht="24" customHeight="1">
      <c r="A230" s="21" t="s">
        <v>0</v>
      </c>
      <c r="B230" s="79" t="s">
        <v>18</v>
      </c>
      <c r="C230" s="13">
        <f>C12+C133</f>
        <v>3892156.3000000003</v>
      </c>
      <c r="D230" s="13">
        <f>D12+D133</f>
        <v>3905527.4599999995</v>
      </c>
      <c r="E230" s="13">
        <f>E12+E133</f>
        <v>3905527.4599999995</v>
      </c>
      <c r="F230" s="13">
        <f>F12+F133</f>
        <v>4917054.11</v>
      </c>
      <c r="G230" s="13">
        <f>G12+G133</f>
        <v>3125143</v>
      </c>
      <c r="H230" s="13">
        <f>H12+H133</f>
        <v>2392231.1</v>
      </c>
      <c r="I230" s="13">
        <f t="shared" si="57"/>
        <v>100.34354118820971</v>
      </c>
      <c r="J230" s="13">
        <f t="shared" si="58"/>
        <v>100</v>
      </c>
      <c r="K230" s="13">
        <f t="shared" si="59"/>
        <v>79.42819771003087</v>
      </c>
      <c r="L230" s="13">
        <f>E230/G230*100</f>
        <v>124.97116003971655</v>
      </c>
      <c r="M230" s="13">
        <f t="shared" si="61"/>
        <v>163.25878632712363</v>
      </c>
    </row>
    <row r="231" spans="1:13" ht="30" customHeight="1">
      <c r="A231" s="22" t="s">
        <v>1</v>
      </c>
      <c r="B231" s="26" t="s">
        <v>19</v>
      </c>
      <c r="C231" s="12">
        <f aca="true" t="shared" si="66" ref="C231:H231">SUM(C133)</f>
        <v>2552553.3000000003</v>
      </c>
      <c r="D231" s="12">
        <f t="shared" si="66"/>
        <v>2488667.6599999997</v>
      </c>
      <c r="E231" s="12">
        <f t="shared" si="66"/>
        <v>2488667.6599999997</v>
      </c>
      <c r="F231" s="12">
        <f t="shared" si="66"/>
        <v>3159527.41</v>
      </c>
      <c r="G231" s="12">
        <f t="shared" si="66"/>
        <v>1483164.4</v>
      </c>
      <c r="H231" s="12">
        <f t="shared" si="66"/>
        <v>870603.7999999999</v>
      </c>
      <c r="I231" s="13">
        <f t="shared" si="57"/>
        <v>97.49718683641197</v>
      </c>
      <c r="J231" s="13">
        <f t="shared" si="58"/>
        <v>100</v>
      </c>
      <c r="K231" s="13">
        <f t="shared" si="59"/>
        <v>78.76708561297146</v>
      </c>
      <c r="L231" s="13">
        <f>E231/G231*100</f>
        <v>167.7944575800228</v>
      </c>
      <c r="M231" s="13">
        <f t="shared" si="61"/>
        <v>285.85536382910345</v>
      </c>
    </row>
    <row r="232" spans="1:13" ht="30.75" customHeight="1">
      <c r="A232" s="21" t="s">
        <v>2</v>
      </c>
      <c r="B232" s="79" t="s">
        <v>20</v>
      </c>
      <c r="C232" s="13">
        <f aca="true" t="shared" si="67" ref="C232:H232">C230</f>
        <v>3892156.3000000003</v>
      </c>
      <c r="D232" s="13">
        <f t="shared" si="67"/>
        <v>3905527.4599999995</v>
      </c>
      <c r="E232" s="13">
        <f t="shared" si="67"/>
        <v>3905527.4599999995</v>
      </c>
      <c r="F232" s="13">
        <f t="shared" si="67"/>
        <v>4917054.11</v>
      </c>
      <c r="G232" s="13">
        <f t="shared" si="67"/>
        <v>3125143</v>
      </c>
      <c r="H232" s="13">
        <f t="shared" si="67"/>
        <v>2392231.1</v>
      </c>
      <c r="I232" s="13">
        <f t="shared" si="57"/>
        <v>100.34354118820971</v>
      </c>
      <c r="J232" s="13">
        <f t="shared" si="58"/>
        <v>100</v>
      </c>
      <c r="K232" s="13">
        <f t="shared" si="59"/>
        <v>79.42819771003087</v>
      </c>
      <c r="L232" s="13">
        <f>E232/G232*100</f>
        <v>124.97116003971655</v>
      </c>
      <c r="M232" s="13">
        <f t="shared" si="61"/>
        <v>163.25878632712363</v>
      </c>
    </row>
    <row r="233" spans="6:8" ht="18.75">
      <c r="F233" s="39"/>
      <c r="G233" s="39"/>
      <c r="H233" s="40"/>
    </row>
    <row r="234" spans="1:8" ht="18.75">
      <c r="A234" s="44"/>
      <c r="H234" s="38"/>
    </row>
    <row r="235" ht="18.75">
      <c r="H235" s="38"/>
    </row>
    <row r="236" ht="18.75">
      <c r="H236" s="38"/>
    </row>
    <row r="237" ht="16.5" customHeight="1">
      <c r="H237" s="38"/>
    </row>
    <row r="238" ht="18.75">
      <c r="H238" s="38"/>
    </row>
    <row r="239" ht="18.75">
      <c r="H239" s="38"/>
    </row>
    <row r="240" ht="18.75">
      <c r="H240" s="38"/>
    </row>
    <row r="241" ht="16.5" customHeight="1">
      <c r="H241" s="38"/>
    </row>
    <row r="242" ht="38.25" customHeight="1">
      <c r="H242" s="38"/>
    </row>
    <row r="243" ht="16.5" customHeight="1">
      <c r="H243" s="38"/>
    </row>
    <row r="244" ht="28.5" customHeight="1">
      <c r="H244" s="38"/>
    </row>
    <row r="245" ht="21" customHeight="1">
      <c r="H245" s="38"/>
    </row>
    <row r="246" ht="20.25" customHeight="1">
      <c r="H246" s="38"/>
    </row>
    <row r="247" ht="18.75" customHeight="1">
      <c r="H247" s="38"/>
    </row>
    <row r="248" ht="21" customHeight="1">
      <c r="H248" s="38"/>
    </row>
    <row r="249" ht="17.25" customHeight="1">
      <c r="H249" s="38"/>
    </row>
    <row r="250" ht="17.25" customHeight="1">
      <c r="H250" s="38"/>
    </row>
    <row r="251" ht="18.75">
      <c r="H251" s="38"/>
    </row>
    <row r="252" ht="18.75">
      <c r="H252" s="38"/>
    </row>
    <row r="253" ht="17.25" customHeight="1">
      <c r="H253" s="38"/>
    </row>
    <row r="254" ht="17.25" customHeight="1">
      <c r="H254" s="38"/>
    </row>
    <row r="255" ht="18.75">
      <c r="H255" s="38"/>
    </row>
    <row r="256" ht="17.25" customHeight="1">
      <c r="H256" s="38"/>
    </row>
    <row r="257" ht="18.75">
      <c r="H257" s="38"/>
    </row>
    <row r="258" ht="18.75">
      <c r="H258" s="38"/>
    </row>
    <row r="259" ht="18.75">
      <c r="H259" s="38"/>
    </row>
    <row r="260" ht="18.75">
      <c r="H260" s="38"/>
    </row>
    <row r="261" ht="18.75">
      <c r="H261" s="38"/>
    </row>
    <row r="262" ht="18.75">
      <c r="H262" s="38"/>
    </row>
    <row r="263" ht="18.75">
      <c r="H263" s="38"/>
    </row>
    <row r="264" ht="18.75">
      <c r="H264" s="38"/>
    </row>
    <row r="265" ht="18.75">
      <c r="H265" s="38"/>
    </row>
    <row r="266" ht="18.75">
      <c r="H266" s="38"/>
    </row>
    <row r="267" ht="18.75">
      <c r="H267" s="38"/>
    </row>
    <row r="268" ht="18.75">
      <c r="H268" s="38"/>
    </row>
    <row r="269" ht="18.75">
      <c r="H269" s="38"/>
    </row>
    <row r="270" ht="18.75">
      <c r="H270" s="38"/>
    </row>
    <row r="271" ht="18.75">
      <c r="H271" s="38"/>
    </row>
    <row r="272" ht="18.75">
      <c r="H272" s="38"/>
    </row>
    <row r="273" ht="18.75">
      <c r="H273" s="38"/>
    </row>
    <row r="274" ht="28.5" customHeight="1">
      <c r="H274" s="38"/>
    </row>
    <row r="275" ht="22.5" customHeight="1">
      <c r="H275" s="38"/>
    </row>
    <row r="276" ht="18.75">
      <c r="H276" s="38"/>
    </row>
    <row r="277" ht="18.75">
      <c r="H277" s="38"/>
    </row>
    <row r="278" ht="18.75">
      <c r="H278" s="38"/>
    </row>
    <row r="279" ht="18.75">
      <c r="H279" s="38"/>
    </row>
    <row r="280" ht="18.75">
      <c r="H280" s="38"/>
    </row>
    <row r="281" ht="18.75">
      <c r="H281" s="38"/>
    </row>
    <row r="282" ht="18.75">
      <c r="H282" s="38"/>
    </row>
    <row r="283" ht="18.75">
      <c r="H283" s="38"/>
    </row>
    <row r="284" ht="18.75">
      <c r="H284" s="38"/>
    </row>
    <row r="285" ht="18.75">
      <c r="H285" s="38"/>
    </row>
    <row r="286" ht="18.75">
      <c r="H286" s="38"/>
    </row>
    <row r="287" ht="18.75">
      <c r="H287" s="38"/>
    </row>
    <row r="288" ht="18.75">
      <c r="H288" s="38"/>
    </row>
    <row r="289" ht="18.75">
      <c r="H289" s="38"/>
    </row>
    <row r="290" ht="18.75">
      <c r="H290" s="38"/>
    </row>
    <row r="291" ht="25.5" customHeight="1">
      <c r="H291" s="38"/>
    </row>
    <row r="292" ht="39" customHeight="1">
      <c r="H292" s="38"/>
    </row>
    <row r="293" ht="13.5" customHeight="1">
      <c r="H293" s="38"/>
    </row>
    <row r="294" ht="18.75">
      <c r="H294" s="38"/>
    </row>
    <row r="295" ht="18.75">
      <c r="H295" s="38"/>
    </row>
    <row r="296" ht="18.75">
      <c r="H296" s="38"/>
    </row>
    <row r="297" ht="18.75">
      <c r="H297" s="38"/>
    </row>
    <row r="298" ht="18.75">
      <c r="H298" s="38"/>
    </row>
    <row r="299" ht="18.75">
      <c r="H299" s="38"/>
    </row>
    <row r="300" ht="18.75">
      <c r="H300" s="38"/>
    </row>
    <row r="301" ht="72" customHeight="1">
      <c r="H301" s="38"/>
    </row>
    <row r="302" ht="18.75">
      <c r="H302" s="38"/>
    </row>
    <row r="303" ht="18.75">
      <c r="H303" s="38"/>
    </row>
    <row r="304" ht="18.75">
      <c r="H304" s="38"/>
    </row>
    <row r="305" ht="18.75">
      <c r="H305" s="38"/>
    </row>
    <row r="306" ht="18.75">
      <c r="H306" s="38"/>
    </row>
    <row r="307" ht="18.75">
      <c r="H307" s="38"/>
    </row>
    <row r="308" ht="18.75">
      <c r="H308" s="38"/>
    </row>
    <row r="309" ht="18.75">
      <c r="H309" s="38"/>
    </row>
    <row r="310" ht="18.75">
      <c r="H310" s="38"/>
    </row>
    <row r="311" ht="18.75">
      <c r="H311" s="38"/>
    </row>
    <row r="312" ht="18.75">
      <c r="H312" s="38"/>
    </row>
    <row r="313" ht="18.75">
      <c r="H313" s="38"/>
    </row>
    <row r="314" ht="18.75">
      <c r="H314" s="38"/>
    </row>
    <row r="315" ht="18.75">
      <c r="H315" s="38"/>
    </row>
    <row r="316" ht="18.75">
      <c r="H316" s="38"/>
    </row>
    <row r="317" ht="72.75" customHeight="1">
      <c r="H317" s="38"/>
    </row>
    <row r="318" ht="18.75">
      <c r="H318" s="38"/>
    </row>
    <row r="319" ht="18.75">
      <c r="H319" s="38"/>
    </row>
    <row r="320" ht="18.75">
      <c r="H320" s="38"/>
    </row>
    <row r="321" ht="18.75">
      <c r="H321" s="38"/>
    </row>
    <row r="322" ht="18.75">
      <c r="H322" s="38"/>
    </row>
    <row r="323" ht="18.75">
      <c r="H323" s="38"/>
    </row>
    <row r="324" ht="18.75">
      <c r="H324" s="38"/>
    </row>
    <row r="325" ht="18.75">
      <c r="H325" s="38"/>
    </row>
    <row r="326" ht="18.75">
      <c r="H326" s="38"/>
    </row>
    <row r="327" ht="60" customHeight="1">
      <c r="H327" s="38"/>
    </row>
    <row r="328" ht="28.5" customHeight="1">
      <c r="H328" s="38"/>
    </row>
    <row r="329" ht="18.75">
      <c r="H329" s="38"/>
    </row>
    <row r="330" ht="18.75">
      <c r="H330" s="38"/>
    </row>
    <row r="331" ht="18.75">
      <c r="H331" s="38"/>
    </row>
    <row r="332" ht="18.75">
      <c r="H332" s="38"/>
    </row>
    <row r="333" ht="18.75">
      <c r="H333" s="38"/>
    </row>
    <row r="334" ht="18.75">
      <c r="H334" s="38"/>
    </row>
    <row r="335" ht="18.75">
      <c r="H335" s="38"/>
    </row>
    <row r="336" ht="18.75">
      <c r="H336" s="38"/>
    </row>
    <row r="337" ht="18.75">
      <c r="H337" s="38"/>
    </row>
    <row r="338" ht="18.75">
      <c r="H338" s="38"/>
    </row>
    <row r="339" ht="18.75">
      <c r="H339" s="38"/>
    </row>
    <row r="340" ht="18.75">
      <c r="H340" s="38"/>
    </row>
    <row r="341" ht="18.75">
      <c r="H341" s="38"/>
    </row>
    <row r="342" ht="18.75">
      <c r="H342" s="38"/>
    </row>
    <row r="343" ht="18.75">
      <c r="H343" s="38"/>
    </row>
    <row r="344" ht="18.75">
      <c r="H344" s="38"/>
    </row>
    <row r="345" ht="28.5" customHeight="1">
      <c r="H345" s="38"/>
    </row>
    <row r="346" ht="18.75">
      <c r="H346" s="38"/>
    </row>
    <row r="347" ht="18.75">
      <c r="H347" s="38"/>
    </row>
    <row r="348" ht="18.75">
      <c r="H348" s="38"/>
    </row>
    <row r="349" ht="18" customHeight="1">
      <c r="H349" s="38"/>
    </row>
    <row r="350" ht="20.25" customHeight="1">
      <c r="H350" s="38"/>
    </row>
    <row r="351" ht="13.5" customHeight="1">
      <c r="H351" s="38"/>
    </row>
    <row r="352" ht="15" customHeight="1">
      <c r="H352" s="38"/>
    </row>
    <row r="354" ht="21.75" customHeight="1"/>
    <row r="355" ht="11.25" customHeight="1"/>
    <row r="356" ht="12.75" customHeight="1"/>
    <row r="357" ht="18.75" customHeight="1"/>
    <row r="358" ht="15.75" customHeight="1"/>
    <row r="359" ht="22.5" customHeight="1"/>
  </sheetData>
  <sheetProtection/>
  <mergeCells count="4">
    <mergeCell ref="B3:H3"/>
    <mergeCell ref="B4:H4"/>
    <mergeCell ref="B2:H2"/>
    <mergeCell ref="A6:M7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landscape" paperSize="9" scale="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Евгения</cp:lastModifiedBy>
  <cp:lastPrinted>2023-12-04T13:30:46Z</cp:lastPrinted>
  <dcterms:created xsi:type="dcterms:W3CDTF">1999-10-28T10:18:25Z</dcterms:created>
  <dcterms:modified xsi:type="dcterms:W3CDTF">2023-12-04T13:31:20Z</dcterms:modified>
  <cp:category/>
  <cp:version/>
  <cp:contentType/>
  <cp:contentStatus/>
</cp:coreProperties>
</file>