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873"/>
  </bookViews>
  <sheets>
    <sheet name="2024" sheetId="1" r:id="rId1"/>
  </sheets>
  <definedNames>
    <definedName name="_xlnm._FilterDatabase" localSheetId="0" hidden="1">'2024'!$A$6:$ALA$6</definedName>
    <definedName name="OLE_LINK1" localSheetId="0">'2024'!#REF!</definedName>
    <definedName name="_xlnm.Print_Titles" localSheetId="0">'2024'!$6:$6</definedName>
    <definedName name="_xlnm.Print_Area" localSheetId="0">'2024'!$A$1:$M$229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7" i="1" l="1"/>
  <c r="L207" i="1"/>
  <c r="K207" i="1"/>
  <c r="J207" i="1"/>
  <c r="H207" i="1"/>
  <c r="I207" i="1"/>
  <c r="E206" i="1"/>
  <c r="E207" i="1"/>
  <c r="C207" i="1" l="1"/>
  <c r="D207" i="1"/>
  <c r="B207" i="1"/>
  <c r="H201" i="1" l="1"/>
  <c r="D206" i="1"/>
  <c r="F206" i="1"/>
  <c r="G206" i="1"/>
  <c r="H206" i="1"/>
  <c r="I206" i="1"/>
  <c r="J206" i="1"/>
  <c r="K206" i="1"/>
  <c r="L206" i="1"/>
  <c r="M206" i="1"/>
  <c r="G209" i="1" l="1"/>
  <c r="G210" i="1"/>
  <c r="G219" i="1"/>
  <c r="G224" i="1"/>
  <c r="G225" i="1"/>
  <c r="G226" i="1"/>
  <c r="G220" i="1"/>
  <c r="G221" i="1"/>
  <c r="G222" i="1"/>
  <c r="G215" i="1"/>
  <c r="G216" i="1"/>
  <c r="G217" i="1"/>
  <c r="G213" i="1"/>
  <c r="G211" i="1"/>
  <c r="G204" i="1" l="1"/>
  <c r="G201" i="1"/>
  <c r="G197" i="1"/>
  <c r="G191" i="1"/>
  <c r="G188" i="1"/>
  <c r="G185" i="1"/>
  <c r="G178" i="1"/>
  <c r="G174" i="1"/>
  <c r="H177" i="1"/>
  <c r="J177" i="1"/>
  <c r="L177" i="1"/>
  <c r="G168" i="1"/>
  <c r="G161" i="1"/>
  <c r="G156" i="1"/>
  <c r="G152" i="1"/>
  <c r="G143" i="1"/>
  <c r="H149" i="1"/>
  <c r="J149" i="1"/>
  <c r="L149" i="1"/>
  <c r="D227" i="1" l="1"/>
  <c r="D223" i="1"/>
  <c r="D226" i="1"/>
  <c r="D225" i="1"/>
  <c r="D224" i="1"/>
  <c r="D222" i="1"/>
  <c r="D221" i="1"/>
  <c r="D220" i="1" s="1"/>
  <c r="D219" i="1" s="1"/>
  <c r="D217" i="1"/>
  <c r="D216" i="1" s="1"/>
  <c r="D215" i="1" s="1"/>
  <c r="D213" i="1"/>
  <c r="D211" i="1"/>
  <c r="D210" i="1" s="1"/>
  <c r="D150" i="1"/>
  <c r="C150" i="1"/>
  <c r="D209" i="1" l="1"/>
  <c r="L209" i="1" s="1"/>
  <c r="M209" i="1" s="1"/>
  <c r="L145" i="1"/>
  <c r="M145" i="1" s="1"/>
  <c r="L146" i="1"/>
  <c r="M146" i="1" s="1"/>
  <c r="L147" i="1"/>
  <c r="M147" i="1" s="1"/>
  <c r="L148" i="1"/>
  <c r="M148" i="1" s="1"/>
  <c r="L150" i="1"/>
  <c r="M150" i="1" s="1"/>
  <c r="L151" i="1"/>
  <c r="M151" i="1" s="1"/>
  <c r="L154" i="1"/>
  <c r="M154" i="1" s="1"/>
  <c r="L155" i="1"/>
  <c r="M155" i="1" s="1"/>
  <c r="L158" i="1"/>
  <c r="M158" i="1" s="1"/>
  <c r="L159" i="1"/>
  <c r="M159" i="1" s="1"/>
  <c r="L160" i="1"/>
  <c r="M160" i="1" s="1"/>
  <c r="L163" i="1"/>
  <c r="M163" i="1" s="1"/>
  <c r="L164" i="1"/>
  <c r="M164" i="1" s="1"/>
  <c r="L165" i="1"/>
  <c r="M165" i="1" s="1"/>
  <c r="L166" i="1"/>
  <c r="M166" i="1" s="1"/>
  <c r="L167" i="1"/>
  <c r="M167" i="1" s="1"/>
  <c r="L170" i="1"/>
  <c r="M170" i="1" s="1"/>
  <c r="L171" i="1"/>
  <c r="M171" i="1" s="1"/>
  <c r="L172" i="1"/>
  <c r="M172" i="1" s="1"/>
  <c r="L173" i="1"/>
  <c r="M173" i="1" s="1"/>
  <c r="L176" i="1"/>
  <c r="M176" i="1" s="1"/>
  <c r="L180" i="1"/>
  <c r="M180" i="1" s="1"/>
  <c r="L181" i="1"/>
  <c r="M181" i="1" s="1"/>
  <c r="L182" i="1"/>
  <c r="M182" i="1" s="1"/>
  <c r="L183" i="1"/>
  <c r="M183" i="1" s="1"/>
  <c r="L184" i="1"/>
  <c r="M184" i="1" s="1"/>
  <c r="L187" i="1"/>
  <c r="M187" i="1" s="1"/>
  <c r="L190" i="1"/>
  <c r="M190" i="1" s="1"/>
  <c r="L193" i="1"/>
  <c r="M193" i="1" s="1"/>
  <c r="L194" i="1"/>
  <c r="M194" i="1" s="1"/>
  <c r="L195" i="1"/>
  <c r="M195" i="1" s="1"/>
  <c r="L196" i="1"/>
  <c r="M196" i="1" s="1"/>
  <c r="L199" i="1"/>
  <c r="M199" i="1" s="1"/>
  <c r="L200" i="1"/>
  <c r="M200" i="1" s="1"/>
  <c r="L203" i="1"/>
  <c r="M203" i="1" s="1"/>
  <c r="L210" i="1"/>
  <c r="L211" i="1"/>
  <c r="L212" i="1"/>
  <c r="L213" i="1"/>
  <c r="L214" i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J145" i="1"/>
  <c r="K145" i="1" s="1"/>
  <c r="J146" i="1"/>
  <c r="K146" i="1" s="1"/>
  <c r="J147" i="1"/>
  <c r="K147" i="1" s="1"/>
  <c r="J148" i="1"/>
  <c r="K148" i="1" s="1"/>
  <c r="J150" i="1"/>
  <c r="K150" i="1" s="1"/>
  <c r="J151" i="1"/>
  <c r="K151" i="1" s="1"/>
  <c r="J154" i="1"/>
  <c r="K154" i="1" s="1"/>
  <c r="J155" i="1"/>
  <c r="K155" i="1" s="1"/>
  <c r="J158" i="1"/>
  <c r="K158" i="1" s="1"/>
  <c r="J159" i="1"/>
  <c r="K159" i="1" s="1"/>
  <c r="J160" i="1"/>
  <c r="K160" i="1" s="1"/>
  <c r="J163" i="1"/>
  <c r="K163" i="1" s="1"/>
  <c r="J164" i="1"/>
  <c r="K164" i="1" s="1"/>
  <c r="J165" i="1"/>
  <c r="K165" i="1" s="1"/>
  <c r="J166" i="1"/>
  <c r="K166" i="1" s="1"/>
  <c r="J167" i="1"/>
  <c r="K167" i="1" s="1"/>
  <c r="J170" i="1"/>
  <c r="K170" i="1" s="1"/>
  <c r="J171" i="1"/>
  <c r="K171" i="1" s="1"/>
  <c r="J172" i="1"/>
  <c r="K172" i="1" s="1"/>
  <c r="J173" i="1"/>
  <c r="K173" i="1" s="1"/>
  <c r="J176" i="1"/>
  <c r="K176" i="1" s="1"/>
  <c r="J180" i="1"/>
  <c r="K180" i="1" s="1"/>
  <c r="J181" i="1"/>
  <c r="K181" i="1" s="1"/>
  <c r="J182" i="1"/>
  <c r="K182" i="1" s="1"/>
  <c r="J183" i="1"/>
  <c r="K183" i="1" s="1"/>
  <c r="J184" i="1"/>
  <c r="K184" i="1" s="1"/>
  <c r="J187" i="1"/>
  <c r="K187" i="1" s="1"/>
  <c r="J190" i="1"/>
  <c r="K190" i="1" s="1"/>
  <c r="J193" i="1"/>
  <c r="K193" i="1" s="1"/>
  <c r="J194" i="1"/>
  <c r="K194" i="1" s="1"/>
  <c r="J195" i="1"/>
  <c r="K195" i="1" s="1"/>
  <c r="J196" i="1"/>
  <c r="K196" i="1" s="1"/>
  <c r="J199" i="1"/>
  <c r="K199" i="1" s="1"/>
  <c r="J200" i="1"/>
  <c r="K200" i="1" s="1"/>
  <c r="J203" i="1"/>
  <c r="K203" i="1" s="1"/>
  <c r="J212" i="1"/>
  <c r="J214" i="1"/>
  <c r="J218" i="1"/>
  <c r="K218" i="1" s="1"/>
  <c r="J223" i="1"/>
  <c r="K223" i="1" s="1"/>
  <c r="J227" i="1"/>
  <c r="K227" i="1" s="1"/>
  <c r="F145" i="1"/>
  <c r="F146" i="1"/>
  <c r="F147" i="1"/>
  <c r="F148" i="1"/>
  <c r="F150" i="1"/>
  <c r="F151" i="1"/>
  <c r="F154" i="1"/>
  <c r="F155" i="1"/>
  <c r="F158" i="1"/>
  <c r="F159" i="1"/>
  <c r="F160" i="1"/>
  <c r="F163" i="1"/>
  <c r="F164" i="1"/>
  <c r="F165" i="1"/>
  <c r="F166" i="1"/>
  <c r="F167" i="1"/>
  <c r="F170" i="1"/>
  <c r="F171" i="1"/>
  <c r="F172" i="1"/>
  <c r="F173" i="1"/>
  <c r="F176" i="1"/>
  <c r="F180" i="1"/>
  <c r="F181" i="1"/>
  <c r="F182" i="1"/>
  <c r="F183" i="1"/>
  <c r="F184" i="1"/>
  <c r="F187" i="1"/>
  <c r="F190" i="1"/>
  <c r="F193" i="1"/>
  <c r="F194" i="1"/>
  <c r="F195" i="1"/>
  <c r="F196" i="1"/>
  <c r="F199" i="1"/>
  <c r="F200" i="1"/>
  <c r="F203" i="1"/>
  <c r="F218" i="1"/>
  <c r="F223" i="1"/>
  <c r="F227" i="1"/>
  <c r="E145" i="1"/>
  <c r="E146" i="1"/>
  <c r="E147" i="1"/>
  <c r="E148" i="1"/>
  <c r="E150" i="1"/>
  <c r="E151" i="1"/>
  <c r="E154" i="1"/>
  <c r="E155" i="1"/>
  <c r="E158" i="1"/>
  <c r="E159" i="1"/>
  <c r="E160" i="1"/>
  <c r="E163" i="1"/>
  <c r="E164" i="1"/>
  <c r="E165" i="1"/>
  <c r="E166" i="1"/>
  <c r="E167" i="1"/>
  <c r="E170" i="1"/>
  <c r="E171" i="1"/>
  <c r="E172" i="1"/>
  <c r="E173" i="1"/>
  <c r="E176" i="1"/>
  <c r="E180" i="1"/>
  <c r="E181" i="1"/>
  <c r="E182" i="1"/>
  <c r="E183" i="1"/>
  <c r="E184" i="1"/>
  <c r="E187" i="1"/>
  <c r="E190" i="1"/>
  <c r="E193" i="1"/>
  <c r="E194" i="1"/>
  <c r="E195" i="1"/>
  <c r="E196" i="1"/>
  <c r="E199" i="1"/>
  <c r="E200" i="1"/>
  <c r="E203" i="1"/>
  <c r="E218" i="1"/>
  <c r="E223" i="1"/>
  <c r="E227" i="1"/>
  <c r="H145" i="1"/>
  <c r="I145" i="1" s="1"/>
  <c r="H146" i="1"/>
  <c r="I146" i="1" s="1"/>
  <c r="H147" i="1"/>
  <c r="I147" i="1" s="1"/>
  <c r="H148" i="1"/>
  <c r="I148" i="1" s="1"/>
  <c r="H150" i="1"/>
  <c r="I150" i="1" s="1"/>
  <c r="H151" i="1"/>
  <c r="I151" i="1" s="1"/>
  <c r="H154" i="1"/>
  <c r="I154" i="1" s="1"/>
  <c r="H155" i="1"/>
  <c r="I155" i="1" s="1"/>
  <c r="H158" i="1"/>
  <c r="I158" i="1" s="1"/>
  <c r="H159" i="1"/>
  <c r="I159" i="1" s="1"/>
  <c r="H160" i="1"/>
  <c r="I160" i="1" s="1"/>
  <c r="H163" i="1"/>
  <c r="I163" i="1" s="1"/>
  <c r="H164" i="1"/>
  <c r="I164" i="1" s="1"/>
  <c r="H165" i="1"/>
  <c r="I165" i="1" s="1"/>
  <c r="H166" i="1"/>
  <c r="I166" i="1" s="1"/>
  <c r="H167" i="1"/>
  <c r="I167" i="1" s="1"/>
  <c r="H170" i="1"/>
  <c r="I170" i="1" s="1"/>
  <c r="H171" i="1"/>
  <c r="I171" i="1" s="1"/>
  <c r="H172" i="1"/>
  <c r="I172" i="1" s="1"/>
  <c r="H173" i="1"/>
  <c r="I173" i="1" s="1"/>
  <c r="H176" i="1"/>
  <c r="I176" i="1" s="1"/>
  <c r="H180" i="1"/>
  <c r="I180" i="1" s="1"/>
  <c r="H181" i="1"/>
  <c r="I181" i="1" s="1"/>
  <c r="H182" i="1"/>
  <c r="I182" i="1" s="1"/>
  <c r="H183" i="1"/>
  <c r="I183" i="1" s="1"/>
  <c r="H184" i="1"/>
  <c r="I184" i="1" s="1"/>
  <c r="H187" i="1"/>
  <c r="I187" i="1" s="1"/>
  <c r="H190" i="1"/>
  <c r="I190" i="1" s="1"/>
  <c r="H193" i="1"/>
  <c r="I193" i="1" s="1"/>
  <c r="H194" i="1"/>
  <c r="I194" i="1" s="1"/>
  <c r="H195" i="1"/>
  <c r="I195" i="1" s="1"/>
  <c r="H196" i="1"/>
  <c r="I196" i="1" s="1"/>
  <c r="H199" i="1"/>
  <c r="I199" i="1" s="1"/>
  <c r="H200" i="1"/>
  <c r="I200" i="1" s="1"/>
  <c r="H203" i="1"/>
  <c r="I203" i="1" s="1"/>
  <c r="H212" i="1"/>
  <c r="H214" i="1"/>
  <c r="H218" i="1"/>
  <c r="I218" i="1" s="1"/>
  <c r="H223" i="1"/>
  <c r="I223" i="1" s="1"/>
  <c r="H227" i="1"/>
  <c r="I227" i="1" s="1"/>
  <c r="D201" i="1" l="1"/>
  <c r="D197" i="1"/>
  <c r="D191" i="1"/>
  <c r="D188" i="1"/>
  <c r="D185" i="1"/>
  <c r="D178" i="1"/>
  <c r="D174" i="1"/>
  <c r="D168" i="1"/>
  <c r="D161" i="1"/>
  <c r="D156" i="1"/>
  <c r="D152" i="1"/>
  <c r="D143" i="1"/>
  <c r="B210" i="1"/>
  <c r="C211" i="1"/>
  <c r="C210" i="1" s="1"/>
  <c r="C213" i="1"/>
  <c r="C217" i="1"/>
  <c r="C216" i="1" s="1"/>
  <c r="C220" i="1"/>
  <c r="C221" i="1"/>
  <c r="C222" i="1"/>
  <c r="C226" i="1"/>
  <c r="B226" i="1"/>
  <c r="B222" i="1"/>
  <c r="B217" i="1"/>
  <c r="B211" i="1"/>
  <c r="B213" i="1"/>
  <c r="C201" i="1"/>
  <c r="J201" i="1" s="1"/>
  <c r="K201" i="1" s="1"/>
  <c r="C197" i="1"/>
  <c r="J197" i="1" s="1"/>
  <c r="K197" i="1" s="1"/>
  <c r="C191" i="1"/>
  <c r="J191" i="1" s="1"/>
  <c r="K191" i="1" s="1"/>
  <c r="C188" i="1"/>
  <c r="J188" i="1" s="1"/>
  <c r="K188" i="1" s="1"/>
  <c r="C185" i="1"/>
  <c r="J185" i="1" s="1"/>
  <c r="K185" i="1" s="1"/>
  <c r="C178" i="1"/>
  <c r="J178" i="1" s="1"/>
  <c r="K178" i="1" s="1"/>
  <c r="C174" i="1"/>
  <c r="J174" i="1" s="1"/>
  <c r="K174" i="1" s="1"/>
  <c r="C168" i="1"/>
  <c r="J168" i="1" s="1"/>
  <c r="K168" i="1" s="1"/>
  <c r="C161" i="1"/>
  <c r="J161" i="1" s="1"/>
  <c r="K161" i="1" s="1"/>
  <c r="C156" i="1"/>
  <c r="J156" i="1" s="1"/>
  <c r="K156" i="1" s="1"/>
  <c r="C152" i="1"/>
  <c r="J152" i="1" s="1"/>
  <c r="K152" i="1" s="1"/>
  <c r="C143" i="1"/>
  <c r="J216" i="1" l="1"/>
  <c r="K216" i="1" s="1"/>
  <c r="F216" i="1"/>
  <c r="C215" i="1"/>
  <c r="J210" i="1"/>
  <c r="J226" i="1"/>
  <c r="K226" i="1" s="1"/>
  <c r="F226" i="1"/>
  <c r="F188" i="1"/>
  <c r="L188" i="1"/>
  <c r="M188" i="1" s="1"/>
  <c r="C225" i="1"/>
  <c r="J221" i="1"/>
  <c r="K221" i="1" s="1"/>
  <c r="F221" i="1"/>
  <c r="B216" i="1"/>
  <c r="E217" i="1"/>
  <c r="H217" i="1"/>
  <c r="I217" i="1" s="1"/>
  <c r="F174" i="1"/>
  <c r="L174" i="1"/>
  <c r="M174" i="1" s="1"/>
  <c r="B225" i="1"/>
  <c r="E226" i="1"/>
  <c r="H226" i="1"/>
  <c r="I226" i="1" s="1"/>
  <c r="L185" i="1"/>
  <c r="M185" i="1" s="1"/>
  <c r="E185" i="1"/>
  <c r="F185" i="1"/>
  <c r="J220" i="1"/>
  <c r="K220" i="1" s="1"/>
  <c r="F220" i="1"/>
  <c r="F152" i="1"/>
  <c r="L152" i="1"/>
  <c r="M152" i="1" s="1"/>
  <c r="F156" i="1"/>
  <c r="L156" i="1"/>
  <c r="M156" i="1" s="1"/>
  <c r="H213" i="1"/>
  <c r="J217" i="1"/>
  <c r="K217" i="1" s="1"/>
  <c r="F217" i="1"/>
  <c r="F161" i="1"/>
  <c r="L161" i="1"/>
  <c r="M161" i="1" s="1"/>
  <c r="H211" i="1"/>
  <c r="F168" i="1"/>
  <c r="L168" i="1"/>
  <c r="M168" i="1" s="1"/>
  <c r="B221" i="1"/>
  <c r="H222" i="1"/>
  <c r="I222" i="1" s="1"/>
  <c r="E222" i="1"/>
  <c r="J213" i="1"/>
  <c r="F178" i="1"/>
  <c r="L178" i="1"/>
  <c r="M178" i="1" s="1"/>
  <c r="J211" i="1"/>
  <c r="H210" i="1"/>
  <c r="F191" i="1"/>
  <c r="L191" i="1"/>
  <c r="M191" i="1" s="1"/>
  <c r="E191" i="1"/>
  <c r="E197" i="1"/>
  <c r="F197" i="1"/>
  <c r="L197" i="1"/>
  <c r="M197" i="1" s="1"/>
  <c r="J222" i="1"/>
  <c r="K222" i="1" s="1"/>
  <c r="F222" i="1"/>
  <c r="L201" i="1"/>
  <c r="M201" i="1" s="1"/>
  <c r="E201" i="1"/>
  <c r="F201" i="1"/>
  <c r="L143" i="1"/>
  <c r="M143" i="1" s="1"/>
  <c r="D204" i="1"/>
  <c r="J143" i="1"/>
  <c r="K143" i="1" s="1"/>
  <c r="F143" i="1"/>
  <c r="C204" i="1"/>
  <c r="B201" i="1"/>
  <c r="I201" i="1" s="1"/>
  <c r="B197" i="1"/>
  <c r="H197" i="1" s="1"/>
  <c r="I197" i="1" s="1"/>
  <c r="B191" i="1"/>
  <c r="H191" i="1" s="1"/>
  <c r="I191" i="1" s="1"/>
  <c r="B188" i="1"/>
  <c r="H188" i="1" s="1"/>
  <c r="I188" i="1" s="1"/>
  <c r="B185" i="1"/>
  <c r="H185" i="1" s="1"/>
  <c r="I185" i="1" s="1"/>
  <c r="B178" i="1"/>
  <c r="H178" i="1" s="1"/>
  <c r="I178" i="1" s="1"/>
  <c r="B174" i="1"/>
  <c r="H174" i="1" s="1"/>
  <c r="I174" i="1" s="1"/>
  <c r="B168" i="1"/>
  <c r="H168" i="1" s="1"/>
  <c r="I168" i="1" s="1"/>
  <c r="B161" i="1"/>
  <c r="H161" i="1" s="1"/>
  <c r="I161" i="1" s="1"/>
  <c r="B220" i="1" l="1"/>
  <c r="H221" i="1"/>
  <c r="I221" i="1" s="1"/>
  <c r="E221" i="1"/>
  <c r="J225" i="1"/>
  <c r="K225" i="1" s="1"/>
  <c r="F225" i="1"/>
  <c r="C224" i="1"/>
  <c r="E188" i="1"/>
  <c r="B224" i="1"/>
  <c r="E225" i="1"/>
  <c r="H225" i="1"/>
  <c r="I225" i="1" s="1"/>
  <c r="E168" i="1"/>
  <c r="E178" i="1"/>
  <c r="E174" i="1"/>
  <c r="E161" i="1"/>
  <c r="J215" i="1"/>
  <c r="K215" i="1" s="1"/>
  <c r="F215" i="1"/>
  <c r="B215" i="1"/>
  <c r="E216" i="1"/>
  <c r="H216" i="1"/>
  <c r="I216" i="1" s="1"/>
  <c r="L204" i="1"/>
  <c r="M204" i="1" s="1"/>
  <c r="J204" i="1"/>
  <c r="K204" i="1" s="1"/>
  <c r="F204" i="1"/>
  <c r="B156" i="1"/>
  <c r="B152" i="1"/>
  <c r="B143" i="1"/>
  <c r="H224" i="1" l="1"/>
  <c r="I224" i="1" s="1"/>
  <c r="E224" i="1"/>
  <c r="B219" i="1"/>
  <c r="E215" i="1"/>
  <c r="H215" i="1"/>
  <c r="I215" i="1" s="1"/>
  <c r="B209" i="1"/>
  <c r="J224" i="1"/>
  <c r="K224" i="1" s="1"/>
  <c r="F224" i="1"/>
  <c r="C219" i="1"/>
  <c r="B204" i="1"/>
  <c r="H143" i="1"/>
  <c r="I143" i="1" s="1"/>
  <c r="E143" i="1"/>
  <c r="H152" i="1"/>
  <c r="I152" i="1" s="1"/>
  <c r="E152" i="1"/>
  <c r="H156" i="1"/>
  <c r="I156" i="1" s="1"/>
  <c r="E156" i="1"/>
  <c r="H220" i="1"/>
  <c r="I220" i="1" s="1"/>
  <c r="E220" i="1"/>
  <c r="D11" i="1"/>
  <c r="H209" i="1" l="1"/>
  <c r="I209" i="1" s="1"/>
  <c r="E209" i="1"/>
  <c r="H204" i="1"/>
  <c r="I204" i="1" s="1"/>
  <c r="E204" i="1"/>
  <c r="H219" i="1"/>
  <c r="I219" i="1" s="1"/>
  <c r="E219" i="1"/>
  <c r="F219" i="1"/>
  <c r="J219" i="1"/>
  <c r="K219" i="1" s="1"/>
  <c r="C209" i="1"/>
  <c r="L82" i="1"/>
  <c r="M82" i="1" s="1"/>
  <c r="J82" i="1"/>
  <c r="K82" i="1" s="1"/>
  <c r="H82" i="1"/>
  <c r="I82" i="1" s="1"/>
  <c r="D89" i="1"/>
  <c r="L89" i="1" s="1"/>
  <c r="M89" i="1" s="1"/>
  <c r="D86" i="1"/>
  <c r="G90" i="1"/>
  <c r="G83" i="1" s="1"/>
  <c r="D99" i="1"/>
  <c r="L99" i="1" s="1"/>
  <c r="M99" i="1" s="1"/>
  <c r="C99" i="1"/>
  <c r="D93" i="1"/>
  <c r="C93" i="1"/>
  <c r="D91" i="1"/>
  <c r="L91" i="1" s="1"/>
  <c r="M91" i="1" s="1"/>
  <c r="C91" i="1"/>
  <c r="D117" i="1"/>
  <c r="L117" i="1" s="1"/>
  <c r="M117" i="1" s="1"/>
  <c r="D116" i="1"/>
  <c r="D115" i="1"/>
  <c r="L115" i="1" s="1"/>
  <c r="M115" i="1" s="1"/>
  <c r="D114" i="1"/>
  <c r="L114" i="1" s="1"/>
  <c r="M114" i="1" s="1"/>
  <c r="D113" i="1"/>
  <c r="L113" i="1" s="1"/>
  <c r="M113" i="1" s="1"/>
  <c r="G103" i="1"/>
  <c r="G110" i="1"/>
  <c r="D110" i="1"/>
  <c r="D107" i="1"/>
  <c r="L107" i="1" s="1"/>
  <c r="M107" i="1" s="1"/>
  <c r="D105" i="1"/>
  <c r="C110" i="1"/>
  <c r="B110" i="1"/>
  <c r="G119" i="1"/>
  <c r="D124" i="1"/>
  <c r="L124" i="1" s="1"/>
  <c r="M124" i="1" s="1"/>
  <c r="D122" i="1"/>
  <c r="L122" i="1" s="1"/>
  <c r="M122" i="1" s="1"/>
  <c r="D121" i="1"/>
  <c r="L121" i="1" s="1"/>
  <c r="M121" i="1" s="1"/>
  <c r="D120" i="1"/>
  <c r="L128" i="1"/>
  <c r="J128" i="1"/>
  <c r="H128" i="1"/>
  <c r="L127" i="1"/>
  <c r="J127" i="1"/>
  <c r="H127" i="1"/>
  <c r="L126" i="1"/>
  <c r="M126" i="1" s="1"/>
  <c r="J126" i="1"/>
  <c r="K126" i="1" s="1"/>
  <c r="H126" i="1"/>
  <c r="I126" i="1" s="1"/>
  <c r="F126" i="1"/>
  <c r="E126" i="1"/>
  <c r="H133" i="1"/>
  <c r="G129" i="1"/>
  <c r="D129" i="1"/>
  <c r="D125" i="1" s="1"/>
  <c r="C129" i="1"/>
  <c r="C125" i="1" s="1"/>
  <c r="B129" i="1"/>
  <c r="B125" i="1" s="1"/>
  <c r="H135" i="1"/>
  <c r="J135" i="1"/>
  <c r="L135" i="1"/>
  <c r="H134" i="1"/>
  <c r="J134" i="1"/>
  <c r="L134" i="1"/>
  <c r="J133" i="1"/>
  <c r="L133" i="1"/>
  <c r="D136" i="1"/>
  <c r="L136" i="1" s="1"/>
  <c r="M136" i="1" s="1"/>
  <c r="C136" i="1"/>
  <c r="J136" i="1" s="1"/>
  <c r="K136" i="1" s="1"/>
  <c r="B136" i="1"/>
  <c r="E138" i="1"/>
  <c r="F138" i="1"/>
  <c r="H138" i="1"/>
  <c r="I138" i="1" s="1"/>
  <c r="J138" i="1"/>
  <c r="K138" i="1" s="1"/>
  <c r="L138" i="1"/>
  <c r="M138" i="1" s="1"/>
  <c r="F137" i="1"/>
  <c r="F132" i="1"/>
  <c r="F131" i="1"/>
  <c r="F123" i="1"/>
  <c r="F112" i="1"/>
  <c r="F111" i="1"/>
  <c r="F109" i="1"/>
  <c r="F108" i="1"/>
  <c r="F106" i="1"/>
  <c r="F104" i="1"/>
  <c r="F101" i="1"/>
  <c r="F100" i="1"/>
  <c r="F98" i="1"/>
  <c r="F97" i="1"/>
  <c r="F96" i="1"/>
  <c r="F94" i="1"/>
  <c r="F92" i="1"/>
  <c r="F88" i="1"/>
  <c r="F87" i="1"/>
  <c r="F85" i="1"/>
  <c r="F84" i="1"/>
  <c r="F82" i="1"/>
  <c r="E137" i="1"/>
  <c r="E132" i="1"/>
  <c r="E131" i="1"/>
  <c r="E123" i="1"/>
  <c r="E112" i="1"/>
  <c r="E111" i="1"/>
  <c r="E109" i="1"/>
  <c r="E108" i="1"/>
  <c r="E106" i="1"/>
  <c r="E104" i="1"/>
  <c r="E101" i="1"/>
  <c r="E100" i="1"/>
  <c r="E98" i="1"/>
  <c r="E97" i="1"/>
  <c r="E96" i="1"/>
  <c r="E94" i="1"/>
  <c r="E92" i="1"/>
  <c r="E88" i="1"/>
  <c r="E87" i="1"/>
  <c r="E85" i="1"/>
  <c r="E84" i="1"/>
  <c r="E82" i="1"/>
  <c r="G81" i="1"/>
  <c r="G80" i="1" s="1"/>
  <c r="D81" i="1"/>
  <c r="C81" i="1"/>
  <c r="C80" i="1" s="1"/>
  <c r="B81" i="1"/>
  <c r="B80" i="1" s="1"/>
  <c r="L137" i="1"/>
  <c r="M137" i="1" s="1"/>
  <c r="L132" i="1"/>
  <c r="M132" i="1" s="1"/>
  <c r="L131" i="1"/>
  <c r="M131" i="1" s="1"/>
  <c r="L130" i="1"/>
  <c r="M130" i="1" s="1"/>
  <c r="L123" i="1"/>
  <c r="M123" i="1" s="1"/>
  <c r="L112" i="1"/>
  <c r="M112" i="1" s="1"/>
  <c r="L111" i="1"/>
  <c r="M111" i="1" s="1"/>
  <c r="L109" i="1"/>
  <c r="M109" i="1" s="1"/>
  <c r="L108" i="1"/>
  <c r="M108" i="1" s="1"/>
  <c r="L106" i="1"/>
  <c r="M106" i="1" s="1"/>
  <c r="L104" i="1"/>
  <c r="M104" i="1" s="1"/>
  <c r="L101" i="1"/>
  <c r="M101" i="1" s="1"/>
  <c r="L100" i="1"/>
  <c r="M100" i="1" s="1"/>
  <c r="L98" i="1"/>
  <c r="M98" i="1" s="1"/>
  <c r="L97" i="1"/>
  <c r="M97" i="1" s="1"/>
  <c r="L96" i="1"/>
  <c r="M96" i="1" s="1"/>
  <c r="L95" i="1"/>
  <c r="L94" i="1"/>
  <c r="M94" i="1" s="1"/>
  <c r="L92" i="1"/>
  <c r="M92" i="1" s="1"/>
  <c r="L88" i="1"/>
  <c r="M88" i="1" s="1"/>
  <c r="L87" i="1"/>
  <c r="M87" i="1" s="1"/>
  <c r="L86" i="1"/>
  <c r="M86" i="1" s="1"/>
  <c r="L85" i="1"/>
  <c r="M85" i="1" s="1"/>
  <c r="L84" i="1"/>
  <c r="M84" i="1" s="1"/>
  <c r="L77" i="1"/>
  <c r="M77" i="1" s="1"/>
  <c r="L76" i="1"/>
  <c r="M76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3" i="1"/>
  <c r="M53" i="1" s="1"/>
  <c r="L47" i="1"/>
  <c r="M47" i="1" s="1"/>
  <c r="L45" i="1"/>
  <c r="M45" i="1" s="1"/>
  <c r="L43" i="1"/>
  <c r="M43" i="1" s="1"/>
  <c r="L42" i="1"/>
  <c r="M42" i="1" s="1"/>
  <c r="L40" i="1"/>
  <c r="M40" i="1" s="1"/>
  <c r="L33" i="1"/>
  <c r="L29" i="1"/>
  <c r="M29" i="1" s="1"/>
  <c r="L26" i="1"/>
  <c r="M26" i="1" s="1"/>
  <c r="L23" i="1"/>
  <c r="M23" i="1" s="1"/>
  <c r="L22" i="1"/>
  <c r="M22" i="1" s="1"/>
  <c r="L12" i="1"/>
  <c r="M12" i="1" s="1"/>
  <c r="J137" i="1"/>
  <c r="K137" i="1" s="1"/>
  <c r="J132" i="1"/>
  <c r="K132" i="1" s="1"/>
  <c r="J131" i="1"/>
  <c r="K131" i="1" s="1"/>
  <c r="J123" i="1"/>
  <c r="K123" i="1" s="1"/>
  <c r="J112" i="1"/>
  <c r="K112" i="1" s="1"/>
  <c r="J111" i="1"/>
  <c r="K111" i="1" s="1"/>
  <c r="J109" i="1"/>
  <c r="K109" i="1" s="1"/>
  <c r="J108" i="1"/>
  <c r="K108" i="1" s="1"/>
  <c r="J106" i="1"/>
  <c r="K106" i="1" s="1"/>
  <c r="J104" i="1"/>
  <c r="K104" i="1" s="1"/>
  <c r="J101" i="1"/>
  <c r="K101" i="1" s="1"/>
  <c r="J100" i="1"/>
  <c r="K100" i="1" s="1"/>
  <c r="J98" i="1"/>
  <c r="K98" i="1" s="1"/>
  <c r="J97" i="1"/>
  <c r="K97" i="1" s="1"/>
  <c r="J96" i="1"/>
  <c r="K96" i="1" s="1"/>
  <c r="J95" i="1"/>
  <c r="J94" i="1"/>
  <c r="K94" i="1" s="1"/>
  <c r="J92" i="1"/>
  <c r="K92" i="1" s="1"/>
  <c r="J88" i="1"/>
  <c r="K88" i="1" s="1"/>
  <c r="J87" i="1"/>
  <c r="K87" i="1" s="1"/>
  <c r="J85" i="1"/>
  <c r="K85" i="1" s="1"/>
  <c r="J84" i="1"/>
  <c r="K84" i="1" s="1"/>
  <c r="J77" i="1"/>
  <c r="K77" i="1" s="1"/>
  <c r="J76" i="1"/>
  <c r="K76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3" i="1"/>
  <c r="K53" i="1" s="1"/>
  <c r="J47" i="1"/>
  <c r="K47" i="1" s="1"/>
  <c r="J45" i="1"/>
  <c r="K45" i="1" s="1"/>
  <c r="J43" i="1"/>
  <c r="K43" i="1" s="1"/>
  <c r="J42" i="1"/>
  <c r="K42" i="1" s="1"/>
  <c r="J40" i="1"/>
  <c r="K40" i="1" s="1"/>
  <c r="J33" i="1"/>
  <c r="J29" i="1"/>
  <c r="K29" i="1" s="1"/>
  <c r="J26" i="1"/>
  <c r="K26" i="1" s="1"/>
  <c r="J23" i="1"/>
  <c r="K23" i="1" s="1"/>
  <c r="J22" i="1"/>
  <c r="K22" i="1" s="1"/>
  <c r="J12" i="1"/>
  <c r="K12" i="1" s="1"/>
  <c r="J11" i="1"/>
  <c r="K11" i="1" s="1"/>
  <c r="H137" i="1"/>
  <c r="I137" i="1" s="1"/>
  <c r="H132" i="1"/>
  <c r="I132" i="1" s="1"/>
  <c r="H131" i="1"/>
  <c r="I131" i="1" s="1"/>
  <c r="H123" i="1"/>
  <c r="I123" i="1" s="1"/>
  <c r="H112" i="1"/>
  <c r="I112" i="1" s="1"/>
  <c r="H111" i="1"/>
  <c r="I111" i="1" s="1"/>
  <c r="H109" i="1"/>
  <c r="I109" i="1" s="1"/>
  <c r="H108" i="1"/>
  <c r="I108" i="1" s="1"/>
  <c r="H106" i="1"/>
  <c r="I106" i="1" s="1"/>
  <c r="H104" i="1"/>
  <c r="I104" i="1" s="1"/>
  <c r="H101" i="1"/>
  <c r="I101" i="1" s="1"/>
  <c r="H100" i="1"/>
  <c r="I100" i="1" s="1"/>
  <c r="H98" i="1"/>
  <c r="I98" i="1" s="1"/>
  <c r="H97" i="1"/>
  <c r="I97" i="1" s="1"/>
  <c r="H96" i="1"/>
  <c r="I96" i="1" s="1"/>
  <c r="H95" i="1"/>
  <c r="H94" i="1"/>
  <c r="I94" i="1" s="1"/>
  <c r="H92" i="1"/>
  <c r="I92" i="1" s="1"/>
  <c r="H88" i="1"/>
  <c r="I88" i="1" s="1"/>
  <c r="H87" i="1"/>
  <c r="I87" i="1" s="1"/>
  <c r="H85" i="1"/>
  <c r="I85" i="1" s="1"/>
  <c r="H84" i="1"/>
  <c r="I84" i="1" s="1"/>
  <c r="H77" i="1"/>
  <c r="I77" i="1" s="1"/>
  <c r="H76" i="1"/>
  <c r="I76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3" i="1"/>
  <c r="I53" i="1" s="1"/>
  <c r="H47" i="1"/>
  <c r="I47" i="1" s="1"/>
  <c r="H45" i="1"/>
  <c r="I45" i="1" s="1"/>
  <c r="H43" i="1"/>
  <c r="I43" i="1" s="1"/>
  <c r="H42" i="1"/>
  <c r="I42" i="1" s="1"/>
  <c r="H40" i="1"/>
  <c r="I40" i="1" s="1"/>
  <c r="H33" i="1"/>
  <c r="H29" i="1"/>
  <c r="I29" i="1" s="1"/>
  <c r="H26" i="1"/>
  <c r="I26" i="1" s="1"/>
  <c r="H23" i="1"/>
  <c r="I23" i="1" s="1"/>
  <c r="H22" i="1"/>
  <c r="I22" i="1" s="1"/>
  <c r="H12" i="1"/>
  <c r="I12" i="1" s="1"/>
  <c r="H11" i="1"/>
  <c r="I11" i="1" s="1"/>
  <c r="F77" i="1"/>
  <c r="F76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3" i="1"/>
  <c r="F47" i="1"/>
  <c r="F45" i="1"/>
  <c r="F43" i="1"/>
  <c r="F42" i="1"/>
  <c r="F40" i="1"/>
  <c r="F33" i="1"/>
  <c r="F29" i="1"/>
  <c r="F26" i="1"/>
  <c r="F23" i="1"/>
  <c r="F22" i="1"/>
  <c r="F12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3" i="1"/>
  <c r="E47" i="1"/>
  <c r="E45" i="1"/>
  <c r="E43" i="1"/>
  <c r="E42" i="1"/>
  <c r="E40" i="1"/>
  <c r="E33" i="1"/>
  <c r="E29" i="1"/>
  <c r="E26" i="1"/>
  <c r="E23" i="1"/>
  <c r="E22" i="1"/>
  <c r="E12" i="1"/>
  <c r="L11" i="1"/>
  <c r="M11" i="1" s="1"/>
  <c r="B75" i="1"/>
  <c r="B56" i="1"/>
  <c r="B55" i="1"/>
  <c r="H55" i="1" s="1"/>
  <c r="I55" i="1" s="1"/>
  <c r="B54" i="1"/>
  <c r="H54" i="1" s="1"/>
  <c r="I54" i="1" s="1"/>
  <c r="B52" i="1"/>
  <c r="H52" i="1" s="1"/>
  <c r="I52" i="1" s="1"/>
  <c r="B50" i="1"/>
  <c r="H50" i="1" s="1"/>
  <c r="I50" i="1" s="1"/>
  <c r="B49" i="1"/>
  <c r="B46" i="1"/>
  <c r="B44" i="1" s="1"/>
  <c r="B41" i="1"/>
  <c r="H41" i="1" s="1"/>
  <c r="I41" i="1" s="1"/>
  <c r="B39" i="1"/>
  <c r="H39" i="1" s="1"/>
  <c r="I39" i="1" s="1"/>
  <c r="B38" i="1"/>
  <c r="H38" i="1" s="1"/>
  <c r="I38" i="1" s="1"/>
  <c r="B37" i="1"/>
  <c r="H37" i="1" s="1"/>
  <c r="I37" i="1" s="1"/>
  <c r="B36" i="1"/>
  <c r="H36" i="1" s="1"/>
  <c r="I36" i="1" s="1"/>
  <c r="B35" i="1"/>
  <c r="H35" i="1" s="1"/>
  <c r="I35" i="1" s="1"/>
  <c r="B32" i="1"/>
  <c r="H32" i="1" s="1"/>
  <c r="I32" i="1" s="1"/>
  <c r="B31" i="1"/>
  <c r="B28" i="1"/>
  <c r="B27" i="1" s="1"/>
  <c r="B25" i="1" s="1"/>
  <c r="B24" i="1"/>
  <c r="H24" i="1" s="1"/>
  <c r="I24" i="1" s="1"/>
  <c r="B21" i="1"/>
  <c r="H21" i="1" s="1"/>
  <c r="I21" i="1" s="1"/>
  <c r="B20" i="1"/>
  <c r="H20" i="1" s="1"/>
  <c r="I20" i="1" s="1"/>
  <c r="B17" i="1"/>
  <c r="H17" i="1" s="1"/>
  <c r="I17" i="1" s="1"/>
  <c r="B16" i="1"/>
  <c r="H16" i="1" s="1"/>
  <c r="I16" i="1" s="1"/>
  <c r="B15" i="1"/>
  <c r="H15" i="1" s="1"/>
  <c r="I15" i="1" s="1"/>
  <c r="B14" i="1"/>
  <c r="H14" i="1" s="1"/>
  <c r="I14" i="1" s="1"/>
  <c r="B10" i="1"/>
  <c r="C75" i="1"/>
  <c r="C56" i="1"/>
  <c r="C55" i="1"/>
  <c r="J55" i="1" s="1"/>
  <c r="K55" i="1" s="1"/>
  <c r="C54" i="1"/>
  <c r="J54" i="1" s="1"/>
  <c r="K54" i="1" s="1"/>
  <c r="C52" i="1"/>
  <c r="J52" i="1" s="1"/>
  <c r="K52" i="1" s="1"/>
  <c r="C50" i="1"/>
  <c r="J50" i="1" s="1"/>
  <c r="K50" i="1" s="1"/>
  <c r="C49" i="1"/>
  <c r="J49" i="1" s="1"/>
  <c r="K49" i="1" s="1"/>
  <c r="C46" i="1"/>
  <c r="C44" i="1" s="1"/>
  <c r="C41" i="1"/>
  <c r="J41" i="1" s="1"/>
  <c r="K41" i="1" s="1"/>
  <c r="C39" i="1"/>
  <c r="J39" i="1" s="1"/>
  <c r="K39" i="1" s="1"/>
  <c r="C38" i="1"/>
  <c r="J38" i="1" s="1"/>
  <c r="K38" i="1" s="1"/>
  <c r="C37" i="1"/>
  <c r="J37" i="1" s="1"/>
  <c r="K37" i="1" s="1"/>
  <c r="C36" i="1"/>
  <c r="J36" i="1" s="1"/>
  <c r="K36" i="1" s="1"/>
  <c r="C35" i="1"/>
  <c r="J35" i="1" s="1"/>
  <c r="K35" i="1" s="1"/>
  <c r="C32" i="1"/>
  <c r="J32" i="1" s="1"/>
  <c r="K32" i="1" s="1"/>
  <c r="C31" i="1"/>
  <c r="J31" i="1" s="1"/>
  <c r="K31" i="1" s="1"/>
  <c r="C28" i="1"/>
  <c r="C27" i="1" s="1"/>
  <c r="C25" i="1" s="1"/>
  <c r="C24" i="1"/>
  <c r="J24" i="1" s="1"/>
  <c r="K24" i="1" s="1"/>
  <c r="C21" i="1"/>
  <c r="J21" i="1" s="1"/>
  <c r="K21" i="1" s="1"/>
  <c r="C20" i="1"/>
  <c r="C17" i="1"/>
  <c r="C16" i="1"/>
  <c r="J16" i="1" s="1"/>
  <c r="K16" i="1" s="1"/>
  <c r="C15" i="1"/>
  <c r="J15" i="1" s="1"/>
  <c r="K15" i="1" s="1"/>
  <c r="C14" i="1"/>
  <c r="J14" i="1" s="1"/>
  <c r="K14" i="1" s="1"/>
  <c r="C10" i="1"/>
  <c r="J209" i="1" l="1"/>
  <c r="K209" i="1" s="1"/>
  <c r="F209" i="1"/>
  <c r="E110" i="1"/>
  <c r="J81" i="1"/>
  <c r="K81" i="1" s="1"/>
  <c r="L81" i="1"/>
  <c r="M81" i="1" s="1"/>
  <c r="H80" i="1"/>
  <c r="I80" i="1" s="1"/>
  <c r="J80" i="1"/>
  <c r="K80" i="1" s="1"/>
  <c r="H81" i="1"/>
  <c r="I81" i="1" s="1"/>
  <c r="C90" i="1"/>
  <c r="D90" i="1"/>
  <c r="L90" i="1" s="1"/>
  <c r="M90" i="1" s="1"/>
  <c r="D103" i="1"/>
  <c r="L103" i="1" s="1"/>
  <c r="M103" i="1" s="1"/>
  <c r="G102" i="1"/>
  <c r="L93" i="1"/>
  <c r="M93" i="1" s="1"/>
  <c r="L116" i="1"/>
  <c r="M116" i="1" s="1"/>
  <c r="L118" i="1"/>
  <c r="M118" i="1" s="1"/>
  <c r="L105" i="1"/>
  <c r="M105" i="1" s="1"/>
  <c r="L110" i="1"/>
  <c r="M110" i="1" s="1"/>
  <c r="J110" i="1"/>
  <c r="K110" i="1" s="1"/>
  <c r="H110" i="1"/>
  <c r="I110" i="1" s="1"/>
  <c r="F110" i="1"/>
  <c r="L129" i="1"/>
  <c r="M129" i="1" s="1"/>
  <c r="E125" i="1"/>
  <c r="F125" i="1"/>
  <c r="D119" i="1"/>
  <c r="L119" i="1" s="1"/>
  <c r="M119" i="1" s="1"/>
  <c r="L120" i="1"/>
  <c r="M120" i="1" s="1"/>
  <c r="G125" i="1"/>
  <c r="C19" i="1"/>
  <c r="C18" i="1" s="1"/>
  <c r="F136" i="1"/>
  <c r="E136" i="1"/>
  <c r="H136" i="1"/>
  <c r="I136" i="1" s="1"/>
  <c r="C51" i="1"/>
  <c r="B48" i="1"/>
  <c r="E81" i="1"/>
  <c r="B51" i="1"/>
  <c r="D80" i="1"/>
  <c r="F81" i="1"/>
  <c r="B30" i="1"/>
  <c r="H28" i="1"/>
  <c r="I28" i="1" s="1"/>
  <c r="H46" i="1"/>
  <c r="I46" i="1" s="1"/>
  <c r="C13" i="1"/>
  <c r="B13" i="1"/>
  <c r="J20" i="1"/>
  <c r="K20" i="1" s="1"/>
  <c r="J28" i="1"/>
  <c r="K28" i="1" s="1"/>
  <c r="F11" i="1"/>
  <c r="J46" i="1"/>
  <c r="K46" i="1" s="1"/>
  <c r="H31" i="1"/>
  <c r="I31" i="1" s="1"/>
  <c r="B34" i="1"/>
  <c r="C30" i="1"/>
  <c r="C48" i="1"/>
  <c r="B19" i="1"/>
  <c r="B18" i="1" s="1"/>
  <c r="E11" i="1"/>
  <c r="H49" i="1"/>
  <c r="I49" i="1" s="1"/>
  <c r="J17" i="1"/>
  <c r="K17" i="1" s="1"/>
  <c r="C34" i="1"/>
  <c r="D75" i="1"/>
  <c r="D56" i="1"/>
  <c r="D10" i="1"/>
  <c r="G56" i="1"/>
  <c r="G75" i="1"/>
  <c r="G51" i="1"/>
  <c r="G48" i="1"/>
  <c r="G44" i="1"/>
  <c r="G34" i="1"/>
  <c r="G30" i="1"/>
  <c r="G27" i="1"/>
  <c r="G19" i="1"/>
  <c r="G13" i="1"/>
  <c r="G10" i="1"/>
  <c r="G79" i="1" l="1"/>
  <c r="G78" i="1" s="1"/>
  <c r="D83" i="1"/>
  <c r="F80" i="1"/>
  <c r="L80" i="1"/>
  <c r="M80" i="1" s="1"/>
  <c r="D102" i="1"/>
  <c r="B9" i="1"/>
  <c r="L125" i="1"/>
  <c r="M125" i="1" s="1"/>
  <c r="J125" i="1"/>
  <c r="K125" i="1" s="1"/>
  <c r="H125" i="1"/>
  <c r="I125" i="1" s="1"/>
  <c r="C9" i="1"/>
  <c r="E80" i="1"/>
  <c r="C8" i="1"/>
  <c r="B8" i="1"/>
  <c r="G25" i="1"/>
  <c r="J27" i="1"/>
  <c r="K27" i="1" s="1"/>
  <c r="H27" i="1"/>
  <c r="I27" i="1" s="1"/>
  <c r="E10" i="1"/>
  <c r="F10" i="1"/>
  <c r="J30" i="1"/>
  <c r="K30" i="1" s="1"/>
  <c r="H30" i="1"/>
  <c r="I30" i="1" s="1"/>
  <c r="J13" i="1"/>
  <c r="K13" i="1" s="1"/>
  <c r="H13" i="1"/>
  <c r="I13" i="1" s="1"/>
  <c r="E75" i="1"/>
  <c r="F75" i="1"/>
  <c r="J44" i="1"/>
  <c r="K44" i="1" s="1"/>
  <c r="H44" i="1"/>
  <c r="I44" i="1" s="1"/>
  <c r="L75" i="1"/>
  <c r="M75" i="1" s="1"/>
  <c r="J75" i="1"/>
  <c r="K75" i="1" s="1"/>
  <c r="H75" i="1"/>
  <c r="I75" i="1" s="1"/>
  <c r="J34" i="1"/>
  <c r="K34" i="1" s="1"/>
  <c r="H34" i="1"/>
  <c r="I34" i="1" s="1"/>
  <c r="J48" i="1"/>
  <c r="K48" i="1" s="1"/>
  <c r="H48" i="1"/>
  <c r="I48" i="1" s="1"/>
  <c r="J10" i="1"/>
  <c r="K10" i="1" s="1"/>
  <c r="H10" i="1"/>
  <c r="I10" i="1" s="1"/>
  <c r="L10" i="1"/>
  <c r="M10" i="1" s="1"/>
  <c r="J51" i="1"/>
  <c r="K51" i="1" s="1"/>
  <c r="H51" i="1"/>
  <c r="I51" i="1" s="1"/>
  <c r="G18" i="1"/>
  <c r="J19" i="1"/>
  <c r="K19" i="1" s="1"/>
  <c r="H19" i="1"/>
  <c r="I19" i="1" s="1"/>
  <c r="J56" i="1"/>
  <c r="K56" i="1" s="1"/>
  <c r="H56" i="1"/>
  <c r="I56" i="1" s="1"/>
  <c r="E56" i="1"/>
  <c r="F56" i="1"/>
  <c r="L56" i="1"/>
  <c r="M56" i="1" s="1"/>
  <c r="G9" i="1"/>
  <c r="D55" i="1"/>
  <c r="D52" i="1"/>
  <c r="D54" i="1"/>
  <c r="D49" i="1"/>
  <c r="D38" i="1"/>
  <c r="D37" i="1"/>
  <c r="D41" i="1"/>
  <c r="D39" i="1"/>
  <c r="D36" i="1"/>
  <c r="D35" i="1"/>
  <c r="D32" i="1"/>
  <c r="D31" i="1"/>
  <c r="D17" i="1"/>
  <c r="D16" i="1"/>
  <c r="D15" i="1"/>
  <c r="D14" i="1"/>
  <c r="D79" i="1" l="1"/>
  <c r="L83" i="1"/>
  <c r="M83" i="1" s="1"/>
  <c r="C7" i="1"/>
  <c r="B7" i="1"/>
  <c r="L102" i="1"/>
  <c r="M102" i="1" s="1"/>
  <c r="L50" i="1"/>
  <c r="M50" i="1" s="1"/>
  <c r="E50" i="1"/>
  <c r="F50" i="1"/>
  <c r="J18" i="1"/>
  <c r="K18" i="1" s="1"/>
  <c r="H18" i="1"/>
  <c r="I18" i="1" s="1"/>
  <c r="L17" i="1"/>
  <c r="M17" i="1" s="1"/>
  <c r="E17" i="1"/>
  <c r="F17" i="1"/>
  <c r="L35" i="1"/>
  <c r="M35" i="1" s="1"/>
  <c r="E35" i="1"/>
  <c r="F35" i="1"/>
  <c r="L52" i="1"/>
  <c r="M52" i="1" s="1"/>
  <c r="E52" i="1"/>
  <c r="F52" i="1"/>
  <c r="L41" i="1"/>
  <c r="M41" i="1" s="1"/>
  <c r="E41" i="1"/>
  <c r="F41" i="1"/>
  <c r="F55" i="1"/>
  <c r="L55" i="1"/>
  <c r="M55" i="1" s="1"/>
  <c r="E55" i="1"/>
  <c r="D51" i="1"/>
  <c r="F54" i="1"/>
  <c r="L54" i="1"/>
  <c r="M54" i="1" s="1"/>
  <c r="E54" i="1"/>
  <c r="F39" i="1"/>
  <c r="L39" i="1"/>
  <c r="M39" i="1" s="1"/>
  <c r="E39" i="1"/>
  <c r="F37" i="1"/>
  <c r="L37" i="1"/>
  <c r="M37" i="1" s="1"/>
  <c r="E37" i="1"/>
  <c r="G8" i="1"/>
  <c r="G7" i="1" s="1"/>
  <c r="G139" i="1" s="1"/>
  <c r="J25" i="1"/>
  <c r="K25" i="1" s="1"/>
  <c r="H25" i="1"/>
  <c r="I25" i="1" s="1"/>
  <c r="J9" i="1"/>
  <c r="K9" i="1" s="1"/>
  <c r="H9" i="1"/>
  <c r="I9" i="1" s="1"/>
  <c r="L36" i="1"/>
  <c r="M36" i="1" s="1"/>
  <c r="E36" i="1"/>
  <c r="F36" i="1"/>
  <c r="L20" i="1"/>
  <c r="M20" i="1" s="1"/>
  <c r="E20" i="1"/>
  <c r="F20" i="1"/>
  <c r="F21" i="1"/>
  <c r="L21" i="1"/>
  <c r="M21" i="1" s="1"/>
  <c r="E21" i="1"/>
  <c r="F38" i="1"/>
  <c r="E38" i="1"/>
  <c r="L38" i="1"/>
  <c r="M38" i="1" s="1"/>
  <c r="F31" i="1"/>
  <c r="L31" i="1"/>
  <c r="M31" i="1" s="1"/>
  <c r="E31" i="1"/>
  <c r="F16" i="1"/>
  <c r="L16" i="1"/>
  <c r="M16" i="1" s="1"/>
  <c r="E16" i="1"/>
  <c r="F24" i="1"/>
  <c r="E24" i="1"/>
  <c r="L24" i="1"/>
  <c r="M24" i="1" s="1"/>
  <c r="D27" i="1"/>
  <c r="L28" i="1"/>
  <c r="M28" i="1" s="1"/>
  <c r="E28" i="1"/>
  <c r="F28" i="1"/>
  <c r="F14" i="1"/>
  <c r="L14" i="1"/>
  <c r="M14" i="1" s="1"/>
  <c r="E14" i="1"/>
  <c r="D44" i="1"/>
  <c r="F46" i="1"/>
  <c r="L46" i="1"/>
  <c r="M46" i="1" s="1"/>
  <c r="E46" i="1"/>
  <c r="D13" i="1"/>
  <c r="F15" i="1"/>
  <c r="L15" i="1"/>
  <c r="M15" i="1" s="1"/>
  <c r="E15" i="1"/>
  <c r="F32" i="1"/>
  <c r="L32" i="1"/>
  <c r="M32" i="1" s="1"/>
  <c r="E32" i="1"/>
  <c r="D48" i="1"/>
  <c r="L49" i="1"/>
  <c r="M49" i="1" s="1"/>
  <c r="E49" i="1"/>
  <c r="F49" i="1"/>
  <c r="D34" i="1"/>
  <c r="D19" i="1"/>
  <c r="D30" i="1"/>
  <c r="C124" i="1"/>
  <c r="C122" i="1"/>
  <c r="C121" i="1"/>
  <c r="C120" i="1"/>
  <c r="C117" i="1"/>
  <c r="C116" i="1"/>
  <c r="C115" i="1"/>
  <c r="C114" i="1"/>
  <c r="C113" i="1"/>
  <c r="C107" i="1"/>
  <c r="C105" i="1"/>
  <c r="C89" i="1"/>
  <c r="C86" i="1"/>
  <c r="B124" i="1"/>
  <c r="B122" i="1"/>
  <c r="B121" i="1"/>
  <c r="B120" i="1"/>
  <c r="E118" i="1"/>
  <c r="B117" i="1"/>
  <c r="E117" i="1" s="1"/>
  <c r="B116" i="1"/>
  <c r="E116" i="1" s="1"/>
  <c r="B115" i="1"/>
  <c r="E115" i="1" s="1"/>
  <c r="B114" i="1"/>
  <c r="E114" i="1" s="1"/>
  <c r="B113" i="1"/>
  <c r="E113" i="1" s="1"/>
  <c r="B107" i="1"/>
  <c r="B105" i="1"/>
  <c r="B99" i="1"/>
  <c r="B93" i="1"/>
  <c r="B91" i="1"/>
  <c r="B89" i="1"/>
  <c r="B86" i="1"/>
  <c r="C83" i="1" l="1"/>
  <c r="F83" i="1" s="1"/>
  <c r="C103" i="1"/>
  <c r="B103" i="1"/>
  <c r="B90" i="1"/>
  <c r="B83" i="1" s="1"/>
  <c r="D78" i="1"/>
  <c r="L78" i="1" s="1"/>
  <c r="M78" i="1" s="1"/>
  <c r="L79" i="1"/>
  <c r="M79" i="1" s="1"/>
  <c r="E89" i="1"/>
  <c r="H89" i="1"/>
  <c r="I89" i="1" s="1"/>
  <c r="H114" i="1"/>
  <c r="I114" i="1" s="1"/>
  <c r="E124" i="1"/>
  <c r="H124" i="1"/>
  <c r="I124" i="1" s="1"/>
  <c r="J99" i="1"/>
  <c r="K99" i="1" s="1"/>
  <c r="F99" i="1"/>
  <c r="F117" i="1"/>
  <c r="J117" i="1"/>
  <c r="K117" i="1" s="1"/>
  <c r="J7" i="1"/>
  <c r="K7" i="1" s="1"/>
  <c r="H7" i="1"/>
  <c r="I7" i="1" s="1"/>
  <c r="J8" i="1"/>
  <c r="K8" i="1" s="1"/>
  <c r="H8" i="1"/>
  <c r="I8" i="1" s="1"/>
  <c r="H115" i="1"/>
  <c r="I115" i="1" s="1"/>
  <c r="H130" i="1"/>
  <c r="I130" i="1" s="1"/>
  <c r="E130" i="1"/>
  <c r="F105" i="1"/>
  <c r="J105" i="1"/>
  <c r="K105" i="1" s="1"/>
  <c r="F118" i="1"/>
  <c r="J118" i="1"/>
  <c r="K118" i="1" s="1"/>
  <c r="F30" i="1"/>
  <c r="E30" i="1"/>
  <c r="L30" i="1"/>
  <c r="M30" i="1" s="1"/>
  <c r="E51" i="1"/>
  <c r="F51" i="1"/>
  <c r="L51" i="1"/>
  <c r="M51" i="1" s="1"/>
  <c r="F13" i="1"/>
  <c r="E13" i="1"/>
  <c r="L13" i="1"/>
  <c r="M13" i="1" s="1"/>
  <c r="E34" i="1"/>
  <c r="F34" i="1"/>
  <c r="D9" i="1"/>
  <c r="L34" i="1"/>
  <c r="M34" i="1" s="1"/>
  <c r="F48" i="1"/>
  <c r="E48" i="1"/>
  <c r="L48" i="1"/>
  <c r="M48" i="1" s="1"/>
  <c r="H116" i="1"/>
  <c r="I116" i="1" s="1"/>
  <c r="D18" i="1"/>
  <c r="E19" i="1"/>
  <c r="F19" i="1"/>
  <c r="L19" i="1"/>
  <c r="M19" i="1" s="1"/>
  <c r="H117" i="1"/>
  <c r="I117" i="1" s="1"/>
  <c r="H118" i="1"/>
  <c r="I118" i="1" s="1"/>
  <c r="J89" i="1"/>
  <c r="K89" i="1" s="1"/>
  <c r="F89" i="1"/>
  <c r="J113" i="1"/>
  <c r="K113" i="1" s="1"/>
  <c r="F113" i="1"/>
  <c r="J122" i="1"/>
  <c r="K122" i="1" s="1"/>
  <c r="F122" i="1"/>
  <c r="E91" i="1"/>
  <c r="H91" i="1"/>
  <c r="I91" i="1" s="1"/>
  <c r="J120" i="1"/>
  <c r="K120" i="1" s="1"/>
  <c r="F120" i="1"/>
  <c r="E99" i="1"/>
  <c r="H99" i="1"/>
  <c r="I99" i="1" s="1"/>
  <c r="J114" i="1"/>
  <c r="K114" i="1" s="1"/>
  <c r="F114" i="1"/>
  <c r="F124" i="1"/>
  <c r="J124" i="1"/>
  <c r="K124" i="1" s="1"/>
  <c r="D25" i="1"/>
  <c r="E27" i="1"/>
  <c r="F27" i="1"/>
  <c r="L27" i="1"/>
  <c r="M27" i="1" s="1"/>
  <c r="H93" i="1"/>
  <c r="I93" i="1" s="1"/>
  <c r="E93" i="1"/>
  <c r="J107" i="1"/>
  <c r="K107" i="1" s="1"/>
  <c r="F107" i="1"/>
  <c r="J121" i="1"/>
  <c r="K121" i="1" s="1"/>
  <c r="F121" i="1"/>
  <c r="E107" i="1"/>
  <c r="H107" i="1"/>
  <c r="I107" i="1" s="1"/>
  <c r="F115" i="1"/>
  <c r="J115" i="1"/>
  <c r="K115" i="1" s="1"/>
  <c r="E44" i="1"/>
  <c r="F44" i="1"/>
  <c r="L44" i="1"/>
  <c r="M44" i="1" s="1"/>
  <c r="J86" i="1"/>
  <c r="K86" i="1" s="1"/>
  <c r="F86" i="1"/>
  <c r="H105" i="1"/>
  <c r="I105" i="1" s="1"/>
  <c r="E105" i="1"/>
  <c r="E120" i="1"/>
  <c r="H120" i="1"/>
  <c r="I120" i="1" s="1"/>
  <c r="E121" i="1"/>
  <c r="H121" i="1"/>
  <c r="I121" i="1" s="1"/>
  <c r="F91" i="1"/>
  <c r="J91" i="1"/>
  <c r="K91" i="1" s="1"/>
  <c r="F129" i="1"/>
  <c r="J129" i="1"/>
  <c r="K129" i="1" s="1"/>
  <c r="E86" i="1"/>
  <c r="H86" i="1"/>
  <c r="I86" i="1" s="1"/>
  <c r="H113" i="1"/>
  <c r="I113" i="1" s="1"/>
  <c r="E122" i="1"/>
  <c r="H122" i="1"/>
  <c r="I122" i="1" s="1"/>
  <c r="F93" i="1"/>
  <c r="J93" i="1"/>
  <c r="K93" i="1" s="1"/>
  <c r="F116" i="1"/>
  <c r="J116" i="1"/>
  <c r="K116" i="1" s="1"/>
  <c r="F130" i="1"/>
  <c r="J130" i="1"/>
  <c r="K130" i="1" s="1"/>
  <c r="B119" i="1"/>
  <c r="C119" i="1"/>
  <c r="C102" i="1" l="1"/>
  <c r="C79" i="1" s="1"/>
  <c r="B102" i="1"/>
  <c r="B79" i="1"/>
  <c r="E83" i="1"/>
  <c r="D8" i="1"/>
  <c r="E8" i="1" s="1"/>
  <c r="J119" i="1"/>
  <c r="K119" i="1" s="1"/>
  <c r="F119" i="1"/>
  <c r="E90" i="1"/>
  <c r="H90" i="1"/>
  <c r="I90" i="1" s="1"/>
  <c r="F90" i="1"/>
  <c r="J90" i="1"/>
  <c r="K90" i="1" s="1"/>
  <c r="F103" i="1"/>
  <c r="J103" i="1"/>
  <c r="K103" i="1" s="1"/>
  <c r="J83" i="1"/>
  <c r="K83" i="1" s="1"/>
  <c r="E103" i="1"/>
  <c r="H103" i="1"/>
  <c r="I103" i="1" s="1"/>
  <c r="E119" i="1"/>
  <c r="H119" i="1"/>
  <c r="I119" i="1" s="1"/>
  <c r="E25" i="1"/>
  <c r="F25" i="1"/>
  <c r="L25" i="1"/>
  <c r="M25" i="1" s="1"/>
  <c r="F9" i="1"/>
  <c r="L9" i="1"/>
  <c r="M9" i="1" s="1"/>
  <c r="E9" i="1"/>
  <c r="E129" i="1"/>
  <c r="H129" i="1"/>
  <c r="I129" i="1" s="1"/>
  <c r="E18" i="1"/>
  <c r="F18" i="1"/>
  <c r="L18" i="1"/>
  <c r="M18" i="1" s="1"/>
  <c r="J102" i="1" l="1"/>
  <c r="K102" i="1" s="1"/>
  <c r="F102" i="1"/>
  <c r="L8" i="1"/>
  <c r="M8" i="1" s="1"/>
  <c r="F8" i="1"/>
  <c r="D7" i="1"/>
  <c r="D139" i="1" s="1"/>
  <c r="H83" i="1"/>
  <c r="I83" i="1" s="1"/>
  <c r="E102" i="1"/>
  <c r="H102" i="1"/>
  <c r="I102" i="1" s="1"/>
  <c r="C78" i="1"/>
  <c r="J79" i="1"/>
  <c r="K79" i="1" s="1"/>
  <c r="F79" i="1"/>
  <c r="L139" i="1" l="1"/>
  <c r="E7" i="1"/>
  <c r="L7" i="1"/>
  <c r="M7" i="1" s="1"/>
  <c r="F7" i="1"/>
  <c r="B78" i="1"/>
  <c r="H79" i="1"/>
  <c r="I79" i="1" s="1"/>
  <c r="E79" i="1"/>
  <c r="J78" i="1"/>
  <c r="K78" i="1" s="1"/>
  <c r="F78" i="1"/>
  <c r="C139" i="1"/>
  <c r="C206" i="1" s="1"/>
  <c r="M139" i="1" l="1"/>
  <c r="F139" i="1"/>
  <c r="J139" i="1"/>
  <c r="H78" i="1"/>
  <c r="I78" i="1" s="1"/>
  <c r="E78" i="1"/>
  <c r="B139" i="1"/>
  <c r="B206" i="1" s="1"/>
  <c r="K139" i="1" l="1"/>
  <c r="E139" i="1"/>
  <c r="H139" i="1"/>
  <c r="I139" i="1" l="1"/>
</calcChain>
</file>

<file path=xl/sharedStrings.xml><?xml version="1.0" encoding="utf-8"?>
<sst xmlns="http://schemas.openxmlformats.org/spreadsheetml/2006/main" count="276" uniqueCount="226">
  <si>
    <t>Наименование</t>
  </si>
  <si>
    <t>(+, -) 
тыс. руб.</t>
  </si>
  <si>
    <t>%</t>
  </si>
  <si>
    <t>Налог на доходы физических лиц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</si>
  <si>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</si>
  <si>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</si>
  <si>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</si>
  <si>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</si>
  <si>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Общегосударственные вопросы,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</si>
  <si>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</si>
  <si>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</si>
  <si>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</si>
  <si>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</si>
  <si>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</si>
  <si>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</si>
  <si>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</si>
  <si>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оборона,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</si>
  <si>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</si>
  <si>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</si>
  <si>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деятельность,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</si>
  <si>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</si>
  <si>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</si>
  <si>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</si>
  <si>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экономика,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</si>
  <si>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</si>
  <si>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</si>
  <si>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</si>
  <si>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</si>
  <si>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</si>
  <si>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хозяйство,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</si>
  <si>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</si>
  <si>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</si>
  <si>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</si>
  <si>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</si>
  <si>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среды,</t>
  </si>
  <si>
    <t>сбор, удаление отходов и очистка сточных вод</t>
  </si>
  <si>
    <t>Образование,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</si>
  <si>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</si>
  <si>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</si>
  <si>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</si>
  <si>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</si>
  <si>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</si>
  <si>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кинематография,</t>
  </si>
  <si>
    <t>культура</t>
  </si>
  <si>
    <t>Здравоохранение,</t>
  </si>
  <si>
    <t>другие вопросы в области здравоохранения</t>
  </si>
  <si>
    <t>Социальная политика,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</si>
  <si>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</si>
  <si>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</si>
  <si>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</si>
  <si>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</si>
  <si>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спорт,</t>
  </si>
  <si>
    <t>массовый спорт</t>
  </si>
  <si>
    <t>спорт высших достижений</t>
  </si>
  <si>
    <t>Обслуживание государственного (муниципального) долга,</t>
  </si>
  <si>
    <t>обслуживание государственного (муниципального) внутреннего долга</t>
  </si>
  <si>
    <t>ВСЕГО РАСХОДОВ</t>
  </si>
  <si>
    <t>Превышение расходов над доходами (дефицит)</t>
  </si>
  <si>
    <t>в % к общей сумме доходов без учета безвозмездных поступлений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</si>
  <si>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</si>
  <si>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</si>
  <si>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</si>
  <si>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</si>
  <si>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</si>
  <si>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</si>
  <si>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 xml:space="preserve">* утвержденный план (закон о бюджете) с учетом принятых изменений </t>
  </si>
  <si>
    <t>Утвержденный план *
тыс. рублей</t>
  </si>
  <si>
    <t>Уточненный план**
тыс. рублей</t>
  </si>
  <si>
    <t>Ожидаемое исполнение
тыс. рублей</t>
  </si>
  <si>
    <t>% исполнения от утвержден-ного плана</t>
  </si>
  <si>
    <t>% исполнения от уточнен-ного плана</t>
  </si>
  <si>
    <r>
      <t xml:space="preserve">РАСХОДЫ 
</t>
    </r>
    <r>
      <rPr>
        <sz val="10"/>
        <rFont val="Times New Roman"/>
        <family val="1"/>
        <charset val="204"/>
      </rPr>
      <t>(по разделам, подразделам расходов бюджетов)</t>
    </r>
  </si>
  <si>
    <t xml:space="preserve">Погашение кредитов, предоставленных кредитными организациями в валюте Российской Федерации 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</si>
  <si>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 </t>
  </si>
  <si>
    <t>свыше 200%</t>
  </si>
  <si>
    <t>Оценка ожидаемого исполнения бюджета городского округа Лыткарино на 2024 год</t>
  </si>
  <si>
    <t>Бюджет на 2024 год</t>
  </si>
  <si>
    <t>Проект бюджета на 2025 год
тыс. рублей</t>
  </si>
  <si>
    <t xml:space="preserve">от утвержденного плана 
на 2024 год </t>
  </si>
  <si>
    <t xml:space="preserve">от уточненного плана 
на 2024 год </t>
  </si>
  <si>
    <t>от ожидаемого исполнения на 2024 год</t>
  </si>
  <si>
    <t xml:space="preserve"> НАЛОГОВЫЕ И НЕНАЛОГОВЫЕ ДОХОДЫ</t>
  </si>
  <si>
    <t>НАЛОГОВЫЕ ДОХОДЫ</t>
  </si>
  <si>
    <t>НЕНАЛОГОВЫЕ ДОХОДЫ</t>
  </si>
  <si>
    <t>НАЛОГИ НА ПРИБЫЛЬ, ДОХОДЫ</t>
  </si>
  <si>
    <t>в том числе НДФЛ по доп.нормативу</t>
  </si>
  <si>
    <t>НАЛОГИ НА ТОВАРЫ (РАБОТЫ,УСЛУГИ),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</si>
  <si>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</si>
  <si>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</si>
  <si>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</si>
  <si>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</si>
  <si>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</si>
  <si>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 xml:space="preserve">Налог, взимаемый в связи с применением упрощенной системы налогообложения, в том числе: 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</si>
  <si>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</si>
  <si>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</si>
  <si>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</si>
  <si>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</si>
  <si>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</si>
  <si>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</si>
  <si>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</si>
  <si>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</si>
  <si>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</si>
  <si>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</si>
  <si>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</si>
  <si>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</si>
  <si>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</si>
  <si>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</si>
  <si>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</si>
  <si>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</si>
  <si>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</si>
  <si>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Доходы от сдачи в аренду имущества, составляющего казну городских округов (за исключением земельных участков)
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</si>
  <si>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</si>
  <si>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</si>
  <si>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r>
      <t>прочие поступления от использования имущества, находящегося в собственности городских округов,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b/>
        <sz val="11"/>
        <rFont val="Times New Roman"/>
        <family val="1"/>
        <charset val="204"/>
      </rPr>
      <t>плата за найм ж.ф.</t>
    </r>
    <r>
      <rPr>
        <sz val="11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</si>
  <si>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  </r>
    <r>
      <rPr>
        <b/>
        <sz val="11"/>
        <rFont val="Times New Roman"/>
        <family val="1"/>
        <charset val="204"/>
      </rPr>
      <t xml:space="preserve"> (плата за размещение объектов, которые могут быть размещены без предоставления земельных участков и установления сервитутов)</t>
    </r>
  </si>
  <si>
    <r>
  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  </r>
    <r>
      <rPr>
        <b/>
        <sz val="11"/>
        <rFont val="Times New Roman"/>
        <family val="1"/>
        <charset val="204"/>
      </rPr>
      <t>(нестационарные торговые объекты)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</si>
  <si>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b/>
        <sz val="11"/>
        <rFont val="Times New Roman"/>
        <family val="1"/>
        <charset val="204"/>
      </rPr>
      <t>(плата за рекламу)</t>
    </r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</si>
  <si>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</si>
  <si>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</si>
  <si>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</si>
  <si>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</si>
  <si>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</si>
  <si>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</si>
  <si>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</si>
  <si>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</si>
  <si>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</si>
  <si>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</si>
  <si>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</si>
  <si>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</si>
  <si>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</si>
  <si>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</si>
  <si>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</si>
  <si>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</si>
  <si>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</si>
  <si>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</si>
  <si>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</si>
  <si>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</si>
  <si>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</si>
  <si>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</si>
  <si>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</si>
  <si>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</si>
  <si>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</si>
  <si>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</si>
  <si>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</si>
  <si>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 бюджетов городских округов</t>
  </si>
  <si>
    <t>Инициативные платежи, зачисляемые в бюджеты городских округов</t>
  </si>
  <si>
    <t>БЕЗВОЗМЕЗДНЫЕ ПОСТУПЛЕНИЯ</t>
  </si>
  <si>
    <t>Прочие субсидии бюджетам городских округов</t>
  </si>
  <si>
    <t>Прочие дотации бюджетам городских округов на поощрение органов местного самоуправления городских округов Московской области за достижение наилучших значений показателей по отдельным направлениям развития городских округов Московской области</t>
  </si>
  <si>
    <t>Субсидии бюджетам городских округов на сокращение доли загрязненных сточных вод</t>
  </si>
  <si>
    <t>Субсидии бюджетам городских округов на оснащение (обновление материально - 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программам. (Обновление материально - 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</si>
  <si>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</si>
  <si>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</si>
  <si>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</si>
  <si>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</si>
  <si>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Субсидии бюджетам городских округов на реализацию мероприятий по капитальному ремонту сетей теплоснабжения на территории муниципальных образований </t>
  </si>
  <si>
    <t>Субсидии бюджетам городских округов на мероприятия по организации отдыха детей в каникулярное время</t>
  </si>
  <si>
    <t xml:space="preserve">Субсидии бюджетам городских округов на капитальный  ремонт сетей теплоснабжения на территории муниципальных образований Московской области </t>
  </si>
  <si>
    <t>Субсидии бюджетам городских округов на реализацию мероприятий по капитальному ремонту объектов теплоснабжения</t>
  </si>
  <si>
    <t>Субсидии бюджетам городских округов на благоустройство лесопарковых зон</t>
  </si>
  <si>
    <t>Субсидии бюджетам городских округов на создание модельных центральных городских библиотек</t>
  </si>
  <si>
    <t>Субсидии бюджетам городских округов на реализацию на территориях муниципальных образований проектов граждан, сформированных в рамках практик инициативного бюджетирования</t>
  </si>
  <si>
    <t xml:space="preserve">Субсидии бюджетам городских округов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</si>
  <si>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строительство и реконструкцию объектов теплоснабжения</t>
  </si>
  <si>
    <t>Субсидии бюджетам городских округов на устройство и модернизацию контейнерных площадок</t>
  </si>
  <si>
    <t>Субвенции бюджетам городских округов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</si>
  <si>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бюджетам городских округов на компенсацию проезда к месту учебы и обратно отдельным категориям обучающихся по очной форме обучения муниципальных общеобразовательных  организаций</t>
  </si>
  <si>
    <t>Субвенции бюджетам городских округов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</si>
  <si>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Субвенции бюджетам городских округов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</si>
  <si>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Субвенции бюджетам городских округов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</si>
  <si>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Субвенции бюджетам городских округов 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</si>
  <si>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выплату компенсации  родительской платы, на оплату банковских и почтовых услуг по перечислению компенсации родительской платы)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</si>
  <si>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(на оплату труда работников, осуществляющих работу по обеспечению выплаты компенсации  родительской платы)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</si>
  <si>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</si>
  <si>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помещениямина (на предоставление жилищного сертификата и единовременной социальной выплаты)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</si>
  <si>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</si>
  <si>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</si>
  <si>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</si>
  <si>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</si>
  <si>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субвенции  бюджетам городских округов</t>
  </si>
  <si>
    <t>Субвенции бюджетам городских округов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(школы)</t>
  </si>
  <si>
    <t>Субвенции бюджетам городских округов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(доп.образование)</t>
  </si>
  <si>
    <t>Субвенции бюджетам городских округов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(сады)</t>
  </si>
  <si>
    <t>Субвенции бюджетам городских округов на выплату пособия педагогическим работникам муниципальных дошкольных и общеобразовательных организаций - молодым специалистам</t>
  </si>
  <si>
    <t>Субвенции бюджетам городских округов на выплату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</si>
  <si>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</si>
  <si>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 городских округов на реализацию первоочередных мероприятий по капитальному ремонту сетей теплоснабжения</t>
  </si>
  <si>
    <t>Прочие межбюджетные трансферты, передаваемые бюджетам городских округов на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</si>
  <si>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>Прочие межбюджетные трансферты, передаваемые бюджетам городских округов на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</si>
  <si>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</si>
  <si>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</si>
  <si>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</si>
  <si>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</si>
  <si>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</si>
  <si>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</si>
  <si>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</si>
  <si>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</t>
  </si>
  <si>
    <t>Отклонение проекта бюджета на 2025 год</t>
  </si>
  <si>
    <t xml:space="preserve">Прочие дотации </t>
  </si>
  <si>
    <t>Иные межбюджетные трансферты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</si>
  <si>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</si>
  <si>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Прочие межбюджетные трансферты, передаваемые бюджетам городских округов на выплату ежемесячных доплат за напряженный труд работникам муниципальных дошкольных и общеобразовательных организаций                                                                                              </t>
  </si>
  <si>
    <t xml:space="preserve">Прочие межбюджетные трансферты, передаваемые бюджетам городских округов на возмещение затрат, связанных с получением комплексных экологических разрешений </t>
  </si>
  <si>
    <t>Прочие межбюджетные трансферты, передаваемые бюджетам городских округов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</si>
  <si>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</si>
  <si>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</si>
  <si>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</si>
  <si>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</si>
  <si>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</si>
  <si>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ВСЕГО ДОХОДОВ</t>
  </si>
  <si>
    <t xml:space="preserve">** уточненный план на 01.11.2024 с учетом внесенных изменений в сводную бюджетную роспись 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</si>
  <si>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</si>
  <si>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</si>
  <si>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</si>
  <si>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</si>
  <si>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</si>
  <si>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</si>
  <si>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</si>
  <si>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</si>
  <si>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</si>
  <si>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</si>
  <si>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субъектов городских округов</t>
  </si>
  <si>
    <t>обеспечение проведения выборов и референдумов</t>
  </si>
  <si>
    <t xml:space="preserve"> -</t>
  </si>
  <si>
    <t>другие вопросы в области охраны окружающей среды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</si>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</sst>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\-??\ _₽_-;_-@_-"/>
    <numFmt numFmtId="165" formatCode="#,##0.0"/>
    <numFmt numFmtId="166" formatCode="0.0"/>
    <numFmt numFmtId="167" formatCode="0.0%"/>
  </numFmts>
  <fonts count="27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rgb="FF1F497D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0"/>
      <name val="Times New Roman CYR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 Cyr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0"/>
      <color rgb="FF953735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1"/>
    </font>
    <font>
      <sz val="10"/>
      <name val="Arial Cyr"/>
      <charset val="204"/>
    </font>
    <font>
      <b/>
      <sz val="9"/>
      <name val="Arial Cyr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 Cyr"/>
      <charset val="204"/>
    </font>
    <font>
      <b/>
      <sz val="14"/>
      <name val="Arial Cyr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CCFFFF"/>
      </patternFill>
    </fill>
    <fill>
      <patternFill patternType="solid">
        <fgColor theme="0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8" fillId="0" borderId="0" applyBorder="0" applyProtection="0"/>
  </cellStyleXfs>
  <cellXfs count="109">
    <xf numFmtId="0" fontId="0" fillId="0" borderId="0" xfId="0"/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65" fontId="10" fillId="0" borderId="0" xfId="0" applyNumberFormat="1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13" fillId="0" borderId="0" xfId="0" applyNumberFormat="1" applyFont="1" applyAlignment="1">
      <alignment vertical="top" wrapText="1"/>
    </xf>
    <xf numFmtId="165" fontId="14" fillId="0" borderId="0" xfId="0" applyNumberFormat="1" applyFont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165" fontId="15" fillId="0" borderId="0" xfId="0" applyNumberFormat="1" applyFont="1" applyBorder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ont="1" applyAlignment="1">
      <alignment vertical="top"/>
    </xf>
    <xf numFmtId="0" fontId="8" fillId="0" borderId="0" xfId="0" applyFont="1" applyAlignment="1">
      <alignment vertical="top"/>
    </xf>
    <xf numFmtId="165" fontId="3" fillId="0" borderId="0" xfId="0" applyNumberFormat="1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top" wrapText="1"/>
    </xf>
    <xf numFmtId="165" fontId="2" fillId="0" borderId="0" xfId="0" applyNumberFormat="1" applyFont="1" applyFill="1" applyAlignment="1">
      <alignment horizontal="center" wrapText="1"/>
    </xf>
    <xf numFmtId="165" fontId="19" fillId="0" borderId="0" xfId="0" applyNumberFormat="1" applyFont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top" wrapText="1" shrinkToFit="1"/>
    </xf>
    <xf numFmtId="0" fontId="7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20" fillId="0" borderId="1" xfId="0" applyNumberFormat="1" applyFont="1" applyFill="1" applyBorder="1" applyAlignment="1">
      <alignment horizontal="center" vertical="top" wrapText="1"/>
    </xf>
    <xf numFmtId="165" fontId="22" fillId="3" borderId="1" xfId="0" applyNumberFormat="1" applyFont="1" applyFill="1" applyBorder="1" applyAlignment="1">
      <alignment horizontal="right" vertical="center" wrapText="1"/>
    </xf>
    <xf numFmtId="165" fontId="23" fillId="3" borderId="1" xfId="0" applyNumberFormat="1" applyFont="1" applyFill="1" applyBorder="1" applyAlignment="1">
      <alignment horizontal="right" vertical="center" wrapText="1"/>
    </xf>
    <xf numFmtId="165" fontId="22" fillId="4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5" fontId="23" fillId="3" borderId="1" xfId="0" applyNumberFormat="1" applyFont="1" applyFill="1" applyBorder="1" applyAlignment="1">
      <alignment horizontal="right" vertical="center"/>
    </xf>
    <xf numFmtId="165" fontId="22" fillId="3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7" fontId="26" fillId="0" borderId="1" xfId="0" applyNumberFormat="1" applyFont="1" applyFill="1" applyBorder="1" applyAlignment="1" applyProtection="1">
      <alignment horizontal="right" vertical="center" wrapText="1"/>
    </xf>
    <xf numFmtId="165" fontId="4" fillId="3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5" fontId="3" fillId="3" borderId="0" xfId="0" applyNumberFormat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center" vertical="top" wrapText="1"/>
    </xf>
    <xf numFmtId="165" fontId="2" fillId="3" borderId="0" xfId="0" applyNumberFormat="1" applyFont="1" applyFill="1" applyAlignment="1">
      <alignment horizontal="center" vertical="top" wrapText="1"/>
    </xf>
    <xf numFmtId="165" fontId="2" fillId="3" borderId="0" xfId="0" applyNumberFormat="1" applyFont="1" applyFill="1" applyAlignment="1">
      <alignment horizont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2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/>
    </xf>
    <xf numFmtId="165" fontId="5" fillId="3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6" fontId="5" fillId="3" borderId="1" xfId="0" applyNumberFormat="1" applyFont="1" applyFill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 vertical="top" wrapText="1"/>
    </xf>
    <xf numFmtId="165" fontId="12" fillId="3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CC"/>
      <color rgb="FF0000FF"/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A235"/>
  <sheetViews>
    <sheetView tabSelected="1" showWhiteSpace="0" view="pageBreakPreview" zoomScaleNormal="110" zoomScaleSheetLayoutView="100" zoomScalePageLayoutView="110" workbookViewId="0">
      <selection sqref="A1:M1"/>
    </sheetView>
  </sheetViews>
  <sheetFormatPr defaultColWidth="6.42578125" defaultRowHeight="12.75" x14ac:dyDescent="0.2"/>
  <cols>
    <col min="1" max="1" width="55.5703125" style="45" customWidth="1"/>
    <col min="2" max="2" width="20.28515625" style="40" customWidth="1"/>
    <col min="3" max="3" width="15.42578125" style="40" customWidth="1"/>
    <col min="4" max="4" width="14.42578125" style="40" customWidth="1"/>
    <col min="5" max="6" width="11" style="40" customWidth="1"/>
    <col min="7" max="7" width="13.85546875" style="91" customWidth="1"/>
    <col min="8" max="8" width="13.42578125" style="40" customWidth="1"/>
    <col min="9" max="9" width="9.7109375" style="40" customWidth="1"/>
    <col min="10" max="10" width="13.7109375" style="40" bestFit="1" customWidth="1"/>
    <col min="11" max="11" width="9" style="40" customWidth="1"/>
    <col min="12" max="12" width="12.7109375" style="40" customWidth="1"/>
    <col min="13" max="13" width="9.42578125" style="40" customWidth="1"/>
    <col min="14" max="989" width="6.42578125" style="2"/>
  </cols>
  <sheetData>
    <row r="1" spans="1:989" ht="24.75" customHeight="1" x14ac:dyDescent="0.25">
      <c r="A1" s="102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989" ht="18" x14ac:dyDescent="0.25">
      <c r="A2" s="44"/>
      <c r="B2" s="37"/>
      <c r="C2" s="37"/>
      <c r="D2" s="37"/>
      <c r="E2" s="37"/>
      <c r="F2" s="37"/>
      <c r="G2" s="83"/>
      <c r="H2" s="37"/>
      <c r="I2" s="37"/>
      <c r="J2" s="37"/>
      <c r="K2" s="37"/>
      <c r="L2" s="37"/>
      <c r="M2" s="37"/>
    </row>
    <row r="3" spans="1:989" s="1" customFormat="1" ht="21" customHeight="1" x14ac:dyDescent="0.2">
      <c r="A3" s="103" t="s">
        <v>0</v>
      </c>
      <c r="B3" s="104" t="s">
        <v>76</v>
      </c>
      <c r="C3" s="104"/>
      <c r="D3" s="104"/>
      <c r="E3" s="104"/>
      <c r="F3" s="104"/>
      <c r="G3" s="105" t="s">
        <v>77</v>
      </c>
      <c r="H3" s="104" t="s">
        <v>197</v>
      </c>
      <c r="I3" s="104"/>
      <c r="J3" s="104"/>
      <c r="K3" s="104"/>
      <c r="L3" s="104"/>
      <c r="M3" s="104"/>
    </row>
    <row r="4" spans="1:989" s="1" customFormat="1" ht="30" customHeight="1" x14ac:dyDescent="0.2">
      <c r="A4" s="103"/>
      <c r="B4" s="106" t="s">
        <v>66</v>
      </c>
      <c r="C4" s="106" t="s">
        <v>67</v>
      </c>
      <c r="D4" s="106" t="s">
        <v>68</v>
      </c>
      <c r="E4" s="106" t="s">
        <v>69</v>
      </c>
      <c r="F4" s="107" t="s">
        <v>70</v>
      </c>
      <c r="G4" s="105"/>
      <c r="H4" s="108" t="s">
        <v>78</v>
      </c>
      <c r="I4" s="108"/>
      <c r="J4" s="108" t="s">
        <v>79</v>
      </c>
      <c r="K4" s="108"/>
      <c r="L4" s="108" t="s">
        <v>80</v>
      </c>
      <c r="M4" s="108"/>
    </row>
    <row r="5" spans="1:989" s="1" customFormat="1" ht="39" customHeight="1" x14ac:dyDescent="0.2">
      <c r="A5" s="103"/>
      <c r="B5" s="106"/>
      <c r="C5" s="106"/>
      <c r="D5" s="106"/>
      <c r="E5" s="106"/>
      <c r="F5" s="107"/>
      <c r="G5" s="105"/>
      <c r="H5" s="42" t="s">
        <v>1</v>
      </c>
      <c r="I5" s="43" t="s">
        <v>2</v>
      </c>
      <c r="J5" s="42" t="s">
        <v>1</v>
      </c>
      <c r="K5" s="43" t="s">
        <v>2</v>
      </c>
      <c r="L5" s="42" t="s">
        <v>1</v>
      </c>
      <c r="M5" s="43" t="s">
        <v>2</v>
      </c>
    </row>
    <row r="6" spans="1:989" s="1" customFormat="1" x14ac:dyDescent="0.2">
      <c r="A6" s="38">
        <v>1</v>
      </c>
      <c r="B6" s="42">
        <v>2</v>
      </c>
      <c r="C6" s="38">
        <v>3</v>
      </c>
      <c r="D6" s="38">
        <v>4</v>
      </c>
      <c r="E6" s="38">
        <v>5</v>
      </c>
      <c r="F6" s="42">
        <v>6</v>
      </c>
      <c r="G6" s="84">
        <v>7</v>
      </c>
      <c r="H6" s="38">
        <v>8</v>
      </c>
      <c r="I6" s="42">
        <v>9</v>
      </c>
      <c r="J6" s="38">
        <v>10</v>
      </c>
      <c r="K6" s="38">
        <v>11</v>
      </c>
      <c r="L6" s="42">
        <v>12</v>
      </c>
      <c r="M6" s="38">
        <v>13</v>
      </c>
    </row>
    <row r="7" spans="1:989" s="4" customFormat="1" x14ac:dyDescent="0.2">
      <c r="A7" s="58" t="s">
        <v>81</v>
      </c>
      <c r="B7" s="50">
        <f>B8+B9</f>
        <v>2000319.5</v>
      </c>
      <c r="C7" s="50">
        <f>C8+C9</f>
        <v>2000319.5</v>
      </c>
      <c r="D7" s="50">
        <f>D8+D9</f>
        <v>2015182.1999999997</v>
      </c>
      <c r="E7" s="56">
        <f>D7/B7*100</f>
        <v>100.74301630314555</v>
      </c>
      <c r="F7" s="56">
        <f>D7/C7*100</f>
        <v>100.74301630314555</v>
      </c>
      <c r="G7" s="50">
        <f>G8+G9</f>
        <v>2135631.1</v>
      </c>
      <c r="H7" s="56">
        <f>G7-B7</f>
        <v>135311.60000000009</v>
      </c>
      <c r="I7" s="56">
        <f>H7/B7*100</f>
        <v>6.764499371225452</v>
      </c>
      <c r="J7" s="56">
        <f>G7-C7</f>
        <v>135311.60000000009</v>
      </c>
      <c r="K7" s="56">
        <f>J7/C7*100</f>
        <v>6.764499371225452</v>
      </c>
      <c r="L7" s="57">
        <f>G7-D7</f>
        <v>120448.90000000037</v>
      </c>
      <c r="M7" s="57">
        <f>L7/D7*100</f>
        <v>5.9770724453600463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</row>
    <row r="8" spans="1:989" s="4" customFormat="1" x14ac:dyDescent="0.2">
      <c r="A8" s="58" t="s">
        <v>82</v>
      </c>
      <c r="B8" s="50">
        <f>B10+B13+B18+B25+B30</f>
        <v>1776803.7</v>
      </c>
      <c r="C8" s="50">
        <f>C10+C13+C18+C25+C30</f>
        <v>1776803.7</v>
      </c>
      <c r="D8" s="50">
        <f>D10+D13+D18+D25+D30</f>
        <v>1790329.0999999999</v>
      </c>
      <c r="E8" s="56">
        <f t="shared" ref="E8:E71" si="0">D8/B8*100</f>
        <v>100.76122083716956</v>
      </c>
      <c r="F8" s="56">
        <f t="shared" ref="F8:F71" si="1">D8/C8*100</f>
        <v>100.76122083716956</v>
      </c>
      <c r="G8" s="50">
        <f>G10+G13+G18+G25+G30</f>
        <v>1919748</v>
      </c>
      <c r="H8" s="56">
        <f t="shared" ref="H8:H71" si="2">G8-B8</f>
        <v>142944.30000000005</v>
      </c>
      <c r="I8" s="56">
        <f t="shared" ref="I8:I71" si="3">H8/B8*100</f>
        <v>8.0450248949841825</v>
      </c>
      <c r="J8" s="56">
        <f t="shared" ref="J8:J71" si="4">G8-C8</f>
        <v>142944.30000000005</v>
      </c>
      <c r="K8" s="56">
        <f t="shared" ref="K8:K71" si="5">J8/C8*100</f>
        <v>8.0450248949841825</v>
      </c>
      <c r="L8" s="57">
        <f t="shared" ref="L8:L71" si="6">G8-D8</f>
        <v>129418.90000000014</v>
      </c>
      <c r="M8" s="57">
        <f t="shared" ref="M8:M71" si="7">L8/D8*100</f>
        <v>7.2287771002549279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</row>
    <row r="9" spans="1:989" s="4" customFormat="1" x14ac:dyDescent="0.2">
      <c r="A9" s="58" t="s">
        <v>83</v>
      </c>
      <c r="B9" s="50">
        <f>B34+B44+B48+B51+B56+B75</f>
        <v>223515.8</v>
      </c>
      <c r="C9" s="50">
        <f>C34+C44+C48+C51+C56+C75</f>
        <v>223515.8</v>
      </c>
      <c r="D9" s="50">
        <f>D34+D44+D48+D51+D56+D75</f>
        <v>224853.09999999998</v>
      </c>
      <c r="E9" s="56">
        <f t="shared" si="0"/>
        <v>100.59830222293009</v>
      </c>
      <c r="F9" s="56">
        <f t="shared" si="1"/>
        <v>100.59830222293009</v>
      </c>
      <c r="G9" s="50">
        <f>G34+G44+G48+G51+G56+G75</f>
        <v>215883.09999999998</v>
      </c>
      <c r="H9" s="56">
        <f t="shared" si="2"/>
        <v>-7632.7000000000116</v>
      </c>
      <c r="I9" s="56">
        <f t="shared" si="3"/>
        <v>-3.414836892962382</v>
      </c>
      <c r="J9" s="56">
        <f t="shared" si="4"/>
        <v>-7632.7000000000116</v>
      </c>
      <c r="K9" s="56">
        <f t="shared" si="5"/>
        <v>-3.414836892962382</v>
      </c>
      <c r="L9" s="57">
        <f t="shared" si="6"/>
        <v>-8970</v>
      </c>
      <c r="M9" s="57">
        <f t="shared" si="7"/>
        <v>-3.9892712175193497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</row>
    <row r="10" spans="1:989" s="4" customFormat="1" x14ac:dyDescent="0.2">
      <c r="A10" s="58" t="s">
        <v>84</v>
      </c>
      <c r="B10" s="50">
        <f>B11</f>
        <v>1172962.8999999999</v>
      </c>
      <c r="C10" s="50">
        <f>C11</f>
        <v>1172962.8999999999</v>
      </c>
      <c r="D10" s="50">
        <f>D11</f>
        <v>1172962.8999999999</v>
      </c>
      <c r="E10" s="56">
        <f t="shared" si="0"/>
        <v>100</v>
      </c>
      <c r="F10" s="56">
        <f t="shared" si="1"/>
        <v>100</v>
      </c>
      <c r="G10" s="50">
        <f>G11</f>
        <v>1212758</v>
      </c>
      <c r="H10" s="56">
        <f t="shared" si="2"/>
        <v>39795.100000000093</v>
      </c>
      <c r="I10" s="56">
        <f t="shared" si="3"/>
        <v>3.3926989506658818</v>
      </c>
      <c r="J10" s="56">
        <f t="shared" si="4"/>
        <v>39795.100000000093</v>
      </c>
      <c r="K10" s="56">
        <f t="shared" si="5"/>
        <v>3.3926989506658818</v>
      </c>
      <c r="L10" s="57">
        <f t="shared" si="6"/>
        <v>39795.100000000093</v>
      </c>
      <c r="M10" s="57">
        <f t="shared" si="7"/>
        <v>3.3926989506658818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</row>
    <row r="11" spans="1:989" s="4" customFormat="1" ht="16.5" customHeight="1" x14ac:dyDescent="0.2">
      <c r="A11" s="59" t="s">
        <v>3</v>
      </c>
      <c r="B11" s="50">
        <v>1172962.8999999999</v>
      </c>
      <c r="C11" s="50">
        <v>1172962.8999999999</v>
      </c>
      <c r="D11" s="50">
        <f>1172962.9</f>
        <v>1172962.8999999999</v>
      </c>
      <c r="E11" s="56">
        <f t="shared" si="0"/>
        <v>100</v>
      </c>
      <c r="F11" s="56">
        <f t="shared" si="1"/>
        <v>100</v>
      </c>
      <c r="G11" s="50">
        <v>1212758</v>
      </c>
      <c r="H11" s="56">
        <f t="shared" si="2"/>
        <v>39795.100000000093</v>
      </c>
      <c r="I11" s="56">
        <f t="shared" si="3"/>
        <v>3.3926989506658818</v>
      </c>
      <c r="J11" s="56">
        <f t="shared" si="4"/>
        <v>39795.100000000093</v>
      </c>
      <c r="K11" s="56">
        <f t="shared" si="5"/>
        <v>3.3926989506658818</v>
      </c>
      <c r="L11" s="57">
        <f t="shared" si="6"/>
        <v>39795.100000000093</v>
      </c>
      <c r="M11" s="57">
        <f t="shared" si="7"/>
        <v>3.3926989506658818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</row>
    <row r="12" spans="1:989" s="4" customFormat="1" ht="18.75" customHeight="1" x14ac:dyDescent="0.2">
      <c r="A12" s="62" t="s">
        <v>85</v>
      </c>
      <c r="B12" s="51">
        <v>785515.9</v>
      </c>
      <c r="C12" s="51">
        <v>785515.9</v>
      </c>
      <c r="D12" s="51">
        <v>785515.9</v>
      </c>
      <c r="E12" s="60">
        <f t="shared" si="0"/>
        <v>100</v>
      </c>
      <c r="F12" s="60">
        <f t="shared" si="1"/>
        <v>100</v>
      </c>
      <c r="G12" s="51">
        <v>731102</v>
      </c>
      <c r="H12" s="60">
        <f t="shared" si="2"/>
        <v>-54413.900000000023</v>
      </c>
      <c r="I12" s="60">
        <f t="shared" si="3"/>
        <v>-6.9271544980820918</v>
      </c>
      <c r="J12" s="60">
        <f t="shared" si="4"/>
        <v>-54413.900000000023</v>
      </c>
      <c r="K12" s="60">
        <f t="shared" si="5"/>
        <v>-6.9271544980820918</v>
      </c>
      <c r="L12" s="61">
        <f t="shared" si="6"/>
        <v>-54413.900000000023</v>
      </c>
      <c r="M12" s="61">
        <f t="shared" si="7"/>
        <v>-6.9271544980820918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</row>
    <row r="13" spans="1:989" s="4" customFormat="1" ht="26.25" customHeight="1" x14ac:dyDescent="0.2">
      <c r="A13" s="63" t="s">
        <v>86</v>
      </c>
      <c r="B13" s="50">
        <f>SUM(B14:B17)</f>
        <v>7926</v>
      </c>
      <c r="C13" s="50">
        <f>SUM(C14:C17)</f>
        <v>7926</v>
      </c>
      <c r="D13" s="50">
        <f>SUM(D14:D17)</f>
        <v>7926</v>
      </c>
      <c r="E13" s="56">
        <f t="shared" si="0"/>
        <v>100</v>
      </c>
      <c r="F13" s="56">
        <f t="shared" si="1"/>
        <v>100</v>
      </c>
      <c r="G13" s="50">
        <f>SUM(G14:G17)</f>
        <v>8120</v>
      </c>
      <c r="H13" s="56">
        <f t="shared" si="2"/>
        <v>194</v>
      </c>
      <c r="I13" s="56">
        <f t="shared" si="3"/>
        <v>2.4476406762553622</v>
      </c>
      <c r="J13" s="56">
        <f t="shared" si="4"/>
        <v>194</v>
      </c>
      <c r="K13" s="56">
        <f t="shared" si="5"/>
        <v>2.4476406762553622</v>
      </c>
      <c r="L13" s="57">
        <f t="shared" si="6"/>
        <v>194</v>
      </c>
      <c r="M13" s="57">
        <f t="shared" si="7"/>
        <v>2.4476406762553622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</row>
    <row r="14" spans="1:989" s="4" customFormat="1" ht="96" customHeight="1" x14ac:dyDescent="0.2">
      <c r="A14" s="62" t="s">
        <v>87</v>
      </c>
      <c r="B14" s="51">
        <f>4042-85</f>
        <v>3957</v>
      </c>
      <c r="C14" s="51">
        <f>4042-85</f>
        <v>3957</v>
      </c>
      <c r="D14" s="51">
        <f>4042-85</f>
        <v>3957</v>
      </c>
      <c r="E14" s="60">
        <f t="shared" si="0"/>
        <v>100</v>
      </c>
      <c r="F14" s="60">
        <f t="shared" si="1"/>
        <v>100</v>
      </c>
      <c r="G14" s="51">
        <v>4326</v>
      </c>
      <c r="H14" s="60">
        <f t="shared" si="2"/>
        <v>369</v>
      </c>
      <c r="I14" s="60">
        <f t="shared" si="3"/>
        <v>9.3252463987869607</v>
      </c>
      <c r="J14" s="60">
        <f t="shared" si="4"/>
        <v>369</v>
      </c>
      <c r="K14" s="60">
        <f t="shared" si="5"/>
        <v>9.3252463987869607</v>
      </c>
      <c r="L14" s="61">
        <f t="shared" si="6"/>
        <v>369</v>
      </c>
      <c r="M14" s="61">
        <f t="shared" si="7"/>
        <v>9.3252463987869607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</row>
    <row r="15" spans="1:989" s="4" customFormat="1" ht="108" customHeight="1" x14ac:dyDescent="0.2">
      <c r="A15" s="62" t="s">
        <v>88</v>
      </c>
      <c r="B15" s="51">
        <f>19.3+2.7</f>
        <v>22</v>
      </c>
      <c r="C15" s="51">
        <f>19.3+2.7</f>
        <v>22</v>
      </c>
      <c r="D15" s="51">
        <f>19.3+2.7</f>
        <v>22</v>
      </c>
      <c r="E15" s="60">
        <f t="shared" si="0"/>
        <v>100</v>
      </c>
      <c r="F15" s="60">
        <f t="shared" si="1"/>
        <v>100</v>
      </c>
      <c r="G15" s="51">
        <v>22</v>
      </c>
      <c r="H15" s="60">
        <f t="shared" si="2"/>
        <v>0</v>
      </c>
      <c r="I15" s="60">
        <f t="shared" si="3"/>
        <v>0</v>
      </c>
      <c r="J15" s="60">
        <f t="shared" si="4"/>
        <v>0</v>
      </c>
      <c r="K15" s="60">
        <f t="shared" si="5"/>
        <v>0</v>
      </c>
      <c r="L15" s="61">
        <f t="shared" si="6"/>
        <v>0</v>
      </c>
      <c r="M15" s="61">
        <f t="shared" si="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</row>
    <row r="16" spans="1:989" s="4" customFormat="1" ht="102" customHeight="1" x14ac:dyDescent="0.2">
      <c r="A16" s="62" t="s">
        <v>89</v>
      </c>
      <c r="B16" s="51">
        <f>4191.1+194.9</f>
        <v>4386</v>
      </c>
      <c r="C16" s="51">
        <f>4191.1+194.9</f>
        <v>4386</v>
      </c>
      <c r="D16" s="51">
        <f>4191.1+194.9</f>
        <v>4386</v>
      </c>
      <c r="E16" s="60">
        <f t="shared" si="0"/>
        <v>100</v>
      </c>
      <c r="F16" s="60">
        <f t="shared" si="1"/>
        <v>100</v>
      </c>
      <c r="G16" s="51">
        <v>4445</v>
      </c>
      <c r="H16" s="60">
        <f t="shared" si="2"/>
        <v>59</v>
      </c>
      <c r="I16" s="60">
        <f t="shared" si="3"/>
        <v>1.3451892384860922</v>
      </c>
      <c r="J16" s="60">
        <f t="shared" si="4"/>
        <v>59</v>
      </c>
      <c r="K16" s="60">
        <f t="shared" si="5"/>
        <v>1.3451892384860922</v>
      </c>
      <c r="L16" s="61">
        <f t="shared" si="6"/>
        <v>59</v>
      </c>
      <c r="M16" s="61">
        <f t="shared" si="7"/>
        <v>1.3451892384860922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</row>
    <row r="17" spans="1:989" s="4" customFormat="1" ht="102" customHeight="1" x14ac:dyDescent="0.2">
      <c r="A17" s="62" t="s">
        <v>90</v>
      </c>
      <c r="B17" s="51">
        <f>-502.3+63.3</f>
        <v>-439</v>
      </c>
      <c r="C17" s="51">
        <f>-502.3+63.3</f>
        <v>-439</v>
      </c>
      <c r="D17" s="51">
        <f>-502.3+63.3</f>
        <v>-439</v>
      </c>
      <c r="E17" s="60">
        <f t="shared" si="0"/>
        <v>100</v>
      </c>
      <c r="F17" s="60">
        <f t="shared" si="1"/>
        <v>100</v>
      </c>
      <c r="G17" s="51">
        <v>-673</v>
      </c>
      <c r="H17" s="60">
        <f t="shared" si="2"/>
        <v>-234</v>
      </c>
      <c r="I17" s="60">
        <f t="shared" si="3"/>
        <v>53.302961275626423</v>
      </c>
      <c r="J17" s="60">
        <f t="shared" si="4"/>
        <v>-234</v>
      </c>
      <c r="K17" s="60">
        <f t="shared" si="5"/>
        <v>53.302961275626423</v>
      </c>
      <c r="L17" s="61">
        <f t="shared" si="6"/>
        <v>-234</v>
      </c>
      <c r="M17" s="61">
        <f t="shared" si="7"/>
        <v>53.302961275626423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</row>
    <row r="18" spans="1:989" s="4" customFormat="1" ht="18.75" customHeight="1" x14ac:dyDescent="0.2">
      <c r="A18" s="59" t="s">
        <v>91</v>
      </c>
      <c r="B18" s="50">
        <f>B19+B22+B23+B24</f>
        <v>277049.8</v>
      </c>
      <c r="C18" s="50">
        <f>C19+C22+C23+C24</f>
        <v>277049.8</v>
      </c>
      <c r="D18" s="50">
        <f>D19+D22+D23+D24</f>
        <v>290043</v>
      </c>
      <c r="E18" s="56">
        <f t="shared" si="0"/>
        <v>104.68984276473039</v>
      </c>
      <c r="F18" s="56">
        <f t="shared" si="1"/>
        <v>104.68984276473039</v>
      </c>
      <c r="G18" s="50">
        <f>G19+G22+G23+G24</f>
        <v>368849</v>
      </c>
      <c r="H18" s="56">
        <f t="shared" si="2"/>
        <v>91799.200000000012</v>
      </c>
      <c r="I18" s="56">
        <f t="shared" si="3"/>
        <v>33.134548373613704</v>
      </c>
      <c r="J18" s="56">
        <f t="shared" si="4"/>
        <v>91799.200000000012</v>
      </c>
      <c r="K18" s="56">
        <f t="shared" si="5"/>
        <v>33.134548373613704</v>
      </c>
      <c r="L18" s="57">
        <f t="shared" si="6"/>
        <v>78806</v>
      </c>
      <c r="M18" s="57">
        <f t="shared" si="7"/>
        <v>27.17045403612568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</row>
    <row r="19" spans="1:989" s="4" customFormat="1" ht="30" customHeight="1" x14ac:dyDescent="0.2">
      <c r="A19" s="62" t="s">
        <v>92</v>
      </c>
      <c r="B19" s="51">
        <f>B20+B21</f>
        <v>258895</v>
      </c>
      <c r="C19" s="51">
        <f>C20+C21</f>
        <v>258895</v>
      </c>
      <c r="D19" s="51">
        <f>D20+D21</f>
        <v>271857.5</v>
      </c>
      <c r="E19" s="60">
        <f t="shared" si="0"/>
        <v>105.00685606133761</v>
      </c>
      <c r="F19" s="60">
        <f t="shared" si="1"/>
        <v>105.00685606133761</v>
      </c>
      <c r="G19" s="51">
        <f>G20+G21</f>
        <v>337615</v>
      </c>
      <c r="H19" s="60">
        <f t="shared" si="2"/>
        <v>78720</v>
      </c>
      <c r="I19" s="60">
        <f t="shared" si="3"/>
        <v>30.406149211070126</v>
      </c>
      <c r="J19" s="60">
        <f t="shared" si="4"/>
        <v>78720</v>
      </c>
      <c r="K19" s="60">
        <f t="shared" si="5"/>
        <v>30.406149211070126</v>
      </c>
      <c r="L19" s="61">
        <f t="shared" si="6"/>
        <v>65757.5</v>
      </c>
      <c r="M19" s="61">
        <f t="shared" si="7"/>
        <v>24.188223609795571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</row>
    <row r="20" spans="1:989" s="4" customFormat="1" ht="59.25" customHeight="1" x14ac:dyDescent="0.2">
      <c r="A20" s="62" t="s">
        <v>93</v>
      </c>
      <c r="B20" s="65">
        <f>182695+13000+20000</f>
        <v>215695</v>
      </c>
      <c r="C20" s="65">
        <f>182695+13000+20000</f>
        <v>215695</v>
      </c>
      <c r="D20" s="77">
        <v>228326.9</v>
      </c>
      <c r="E20" s="60">
        <f t="shared" si="0"/>
        <v>105.85637126498064</v>
      </c>
      <c r="F20" s="60">
        <f t="shared" si="1"/>
        <v>105.85637126498064</v>
      </c>
      <c r="G20" s="51">
        <v>280220.5</v>
      </c>
      <c r="H20" s="60">
        <f t="shared" si="2"/>
        <v>64525.5</v>
      </c>
      <c r="I20" s="60">
        <f t="shared" si="3"/>
        <v>29.915157977699991</v>
      </c>
      <c r="J20" s="60">
        <f t="shared" si="4"/>
        <v>64525.5</v>
      </c>
      <c r="K20" s="60">
        <f t="shared" si="5"/>
        <v>29.915157977699991</v>
      </c>
      <c r="L20" s="61">
        <f t="shared" si="6"/>
        <v>51893.600000000006</v>
      </c>
      <c r="M20" s="61">
        <f t="shared" si="7"/>
        <v>22.727764446501926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</row>
    <row r="21" spans="1:989" s="4" customFormat="1" ht="81.75" customHeight="1" x14ac:dyDescent="0.2">
      <c r="A21" s="62" t="s">
        <v>94</v>
      </c>
      <c r="B21" s="65">
        <f>40200+3000</f>
        <v>43200</v>
      </c>
      <c r="C21" s="65">
        <f>40200+3000</f>
        <v>43200</v>
      </c>
      <c r="D21" s="77">
        <v>43530.6</v>
      </c>
      <c r="E21" s="60">
        <f t="shared" si="0"/>
        <v>100.76527777777777</v>
      </c>
      <c r="F21" s="60">
        <f t="shared" si="1"/>
        <v>100.76527777777777</v>
      </c>
      <c r="G21" s="51">
        <v>57394.5</v>
      </c>
      <c r="H21" s="60">
        <f t="shared" si="2"/>
        <v>14194.5</v>
      </c>
      <c r="I21" s="60">
        <f t="shared" si="3"/>
        <v>32.857638888888893</v>
      </c>
      <c r="J21" s="60">
        <f t="shared" si="4"/>
        <v>14194.5</v>
      </c>
      <c r="K21" s="60">
        <f t="shared" si="5"/>
        <v>32.857638888888893</v>
      </c>
      <c r="L21" s="61">
        <f t="shared" si="6"/>
        <v>13863.900000000001</v>
      </c>
      <c r="M21" s="61">
        <f t="shared" si="7"/>
        <v>31.848630618461499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</row>
    <row r="22" spans="1:989" s="4" customFormat="1" ht="32.25" hidden="1" customHeight="1" x14ac:dyDescent="0.2">
      <c r="A22" s="62" t="s">
        <v>95</v>
      </c>
      <c r="B22" s="65">
        <v>0</v>
      </c>
      <c r="C22" s="65">
        <v>0</v>
      </c>
      <c r="D22" s="65">
        <v>0</v>
      </c>
      <c r="E22" s="60" t="e">
        <f t="shared" si="0"/>
        <v>#DIV/0!</v>
      </c>
      <c r="F22" s="60" t="e">
        <f t="shared" si="1"/>
        <v>#DIV/0!</v>
      </c>
      <c r="G22" s="51">
        <v>0</v>
      </c>
      <c r="H22" s="60">
        <f t="shared" si="2"/>
        <v>0</v>
      </c>
      <c r="I22" s="60" t="e">
        <f t="shared" si="3"/>
        <v>#DIV/0!</v>
      </c>
      <c r="J22" s="60">
        <f t="shared" si="4"/>
        <v>0</v>
      </c>
      <c r="K22" s="60" t="e">
        <f t="shared" si="5"/>
        <v>#DIV/0!</v>
      </c>
      <c r="L22" s="61">
        <f t="shared" si="6"/>
        <v>0</v>
      </c>
      <c r="M22" s="61" t="e">
        <f t="shared" si="7"/>
        <v>#DIV/0!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</row>
    <row r="23" spans="1:989" s="4" customFormat="1" ht="57" customHeight="1" x14ac:dyDescent="0.2">
      <c r="A23" s="62" t="s">
        <v>96</v>
      </c>
      <c r="B23" s="65">
        <v>17525</v>
      </c>
      <c r="C23" s="65">
        <v>17525</v>
      </c>
      <c r="D23" s="65">
        <v>17525</v>
      </c>
      <c r="E23" s="60">
        <f t="shared" si="0"/>
        <v>100</v>
      </c>
      <c r="F23" s="60">
        <f t="shared" si="1"/>
        <v>100</v>
      </c>
      <c r="G23" s="51">
        <v>30106</v>
      </c>
      <c r="H23" s="60">
        <f t="shared" si="2"/>
        <v>12581</v>
      </c>
      <c r="I23" s="60">
        <f t="shared" si="3"/>
        <v>71.788873038516414</v>
      </c>
      <c r="J23" s="60">
        <f t="shared" si="4"/>
        <v>12581</v>
      </c>
      <c r="K23" s="60">
        <f t="shared" si="5"/>
        <v>71.788873038516414</v>
      </c>
      <c r="L23" s="61">
        <f t="shared" si="6"/>
        <v>12581</v>
      </c>
      <c r="M23" s="61">
        <f t="shared" si="7"/>
        <v>71.788873038516414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</row>
    <row r="24" spans="1:989" s="4" customFormat="1" ht="70.5" customHeight="1" x14ac:dyDescent="0.2">
      <c r="A24" s="62" t="s">
        <v>97</v>
      </c>
      <c r="B24" s="65">
        <f>349+180.8+100</f>
        <v>629.79999999999995</v>
      </c>
      <c r="C24" s="65">
        <f>349+180.8+100</f>
        <v>629.79999999999995</v>
      </c>
      <c r="D24" s="77">
        <v>660.5</v>
      </c>
      <c r="E24" s="60">
        <f t="shared" si="0"/>
        <v>104.87456335344554</v>
      </c>
      <c r="F24" s="60">
        <f t="shared" si="1"/>
        <v>104.87456335344554</v>
      </c>
      <c r="G24" s="51">
        <v>1128</v>
      </c>
      <c r="H24" s="60">
        <f t="shared" si="2"/>
        <v>498.20000000000005</v>
      </c>
      <c r="I24" s="60">
        <f t="shared" si="3"/>
        <v>79.104477611940311</v>
      </c>
      <c r="J24" s="60">
        <f t="shared" si="4"/>
        <v>498.20000000000005</v>
      </c>
      <c r="K24" s="60">
        <f t="shared" si="5"/>
        <v>79.104477611940311</v>
      </c>
      <c r="L24" s="61">
        <f t="shared" si="6"/>
        <v>467.5</v>
      </c>
      <c r="M24" s="61">
        <f t="shared" si="7"/>
        <v>70.779712339137006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</row>
    <row r="25" spans="1:989" s="4" customFormat="1" ht="23.25" customHeight="1" x14ac:dyDescent="0.2">
      <c r="A25" s="58" t="s">
        <v>98</v>
      </c>
      <c r="B25" s="50">
        <f>B26+B27</f>
        <v>307458</v>
      </c>
      <c r="C25" s="50">
        <f>C26+C27</f>
        <v>307458</v>
      </c>
      <c r="D25" s="50">
        <f>D26+D27</f>
        <v>307990.2</v>
      </c>
      <c r="E25" s="56">
        <f t="shared" si="0"/>
        <v>100.17309681322328</v>
      </c>
      <c r="F25" s="56">
        <f t="shared" si="1"/>
        <v>100.17309681322328</v>
      </c>
      <c r="G25" s="50">
        <f>G26+G27</f>
        <v>317323</v>
      </c>
      <c r="H25" s="56">
        <f t="shared" si="2"/>
        <v>9865</v>
      </c>
      <c r="I25" s="56">
        <f t="shared" si="3"/>
        <v>3.2085683247793191</v>
      </c>
      <c r="J25" s="56">
        <f t="shared" si="4"/>
        <v>9865</v>
      </c>
      <c r="K25" s="56">
        <f t="shared" si="5"/>
        <v>3.2085683247793191</v>
      </c>
      <c r="L25" s="57">
        <f t="shared" si="6"/>
        <v>9332.7999999999884</v>
      </c>
      <c r="M25" s="57">
        <f t="shared" si="7"/>
        <v>3.0302262864207981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</row>
    <row r="26" spans="1:989" s="4" customFormat="1" ht="67.5" customHeight="1" x14ac:dyDescent="0.2">
      <c r="A26" s="62" t="s">
        <v>99</v>
      </c>
      <c r="B26" s="65">
        <v>40140</v>
      </c>
      <c r="C26" s="65">
        <v>40140</v>
      </c>
      <c r="D26" s="65">
        <v>40140</v>
      </c>
      <c r="E26" s="60">
        <f t="shared" si="0"/>
        <v>100</v>
      </c>
      <c r="F26" s="60">
        <f t="shared" si="1"/>
        <v>100</v>
      </c>
      <c r="G26" s="65">
        <v>47252</v>
      </c>
      <c r="H26" s="60">
        <f t="shared" si="2"/>
        <v>7112</v>
      </c>
      <c r="I26" s="60">
        <f t="shared" si="3"/>
        <v>17.717987045341303</v>
      </c>
      <c r="J26" s="60">
        <f t="shared" si="4"/>
        <v>7112</v>
      </c>
      <c r="K26" s="60">
        <f t="shared" si="5"/>
        <v>17.717987045341303</v>
      </c>
      <c r="L26" s="61">
        <f t="shared" si="6"/>
        <v>7112</v>
      </c>
      <c r="M26" s="61">
        <f t="shared" si="7"/>
        <v>17.717987045341303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</row>
    <row r="27" spans="1:989" s="4" customFormat="1" x14ac:dyDescent="0.2">
      <c r="A27" s="59" t="s">
        <v>100</v>
      </c>
      <c r="B27" s="66">
        <f>B28+B29</f>
        <v>267318</v>
      </c>
      <c r="C27" s="66">
        <f>C28+C29</f>
        <v>267318</v>
      </c>
      <c r="D27" s="66">
        <f>D28+D29</f>
        <v>267850.2</v>
      </c>
      <c r="E27" s="56">
        <f t="shared" si="0"/>
        <v>100.19908872578726</v>
      </c>
      <c r="F27" s="56">
        <f t="shared" si="1"/>
        <v>100.19908872578726</v>
      </c>
      <c r="G27" s="66">
        <f>G28+G29</f>
        <v>270071</v>
      </c>
      <c r="H27" s="56">
        <f t="shared" si="2"/>
        <v>2753</v>
      </c>
      <c r="I27" s="56">
        <f t="shared" si="3"/>
        <v>1.0298595680051474</v>
      </c>
      <c r="J27" s="56">
        <f t="shared" si="4"/>
        <v>2753</v>
      </c>
      <c r="K27" s="56">
        <f t="shared" si="5"/>
        <v>1.0298595680051474</v>
      </c>
      <c r="L27" s="57">
        <f t="shared" si="6"/>
        <v>2220.7999999999884</v>
      </c>
      <c r="M27" s="57">
        <f t="shared" si="7"/>
        <v>0.82912015746114365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</row>
    <row r="28" spans="1:989" s="4" customFormat="1" ht="51" x14ac:dyDescent="0.2">
      <c r="A28" s="62" t="s">
        <v>101</v>
      </c>
      <c r="B28" s="65">
        <f>218777+28465+10000</f>
        <v>257242</v>
      </c>
      <c r="C28" s="65">
        <f>218777+28465+10000</f>
        <v>257242</v>
      </c>
      <c r="D28" s="77">
        <v>257774.2</v>
      </c>
      <c r="E28" s="60">
        <f t="shared" si="0"/>
        <v>100.20688690027291</v>
      </c>
      <c r="F28" s="60">
        <f t="shared" si="1"/>
        <v>100.20688690027291</v>
      </c>
      <c r="G28" s="85">
        <v>257303</v>
      </c>
      <c r="H28" s="60">
        <f t="shared" si="2"/>
        <v>61</v>
      </c>
      <c r="I28" s="60">
        <f t="shared" si="3"/>
        <v>2.3713079512676778E-2</v>
      </c>
      <c r="J28" s="60">
        <f t="shared" si="4"/>
        <v>61</v>
      </c>
      <c r="K28" s="60">
        <f t="shared" si="5"/>
        <v>2.3713079512676778E-2</v>
      </c>
      <c r="L28" s="61">
        <f t="shared" si="6"/>
        <v>-471.20000000001164</v>
      </c>
      <c r="M28" s="61">
        <f t="shared" si="7"/>
        <v>-0.18279564052570491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</row>
    <row r="29" spans="1:989" s="5" customFormat="1" ht="51" x14ac:dyDescent="0.2">
      <c r="A29" s="62" t="s">
        <v>102</v>
      </c>
      <c r="B29" s="65">
        <v>10076</v>
      </c>
      <c r="C29" s="65">
        <v>10076</v>
      </c>
      <c r="D29" s="65">
        <v>10076</v>
      </c>
      <c r="E29" s="60">
        <f t="shared" si="0"/>
        <v>100</v>
      </c>
      <c r="F29" s="60">
        <f t="shared" si="1"/>
        <v>100</v>
      </c>
      <c r="G29" s="85">
        <v>12768</v>
      </c>
      <c r="H29" s="60">
        <f t="shared" si="2"/>
        <v>2692</v>
      </c>
      <c r="I29" s="60">
        <f t="shared" si="3"/>
        <v>26.716951171099645</v>
      </c>
      <c r="J29" s="60">
        <f t="shared" si="4"/>
        <v>2692</v>
      </c>
      <c r="K29" s="60">
        <f t="shared" si="5"/>
        <v>26.716951171099645</v>
      </c>
      <c r="L29" s="61">
        <f t="shared" si="6"/>
        <v>2692</v>
      </c>
      <c r="M29" s="61">
        <f t="shared" si="7"/>
        <v>26.716951171099645</v>
      </c>
    </row>
    <row r="30" spans="1:989" s="41" customFormat="1" x14ac:dyDescent="0.2">
      <c r="A30" s="59" t="s">
        <v>103</v>
      </c>
      <c r="B30" s="50">
        <f>B31+B32+B33</f>
        <v>11407</v>
      </c>
      <c r="C30" s="50">
        <f>C31+C32+C33</f>
        <v>11407</v>
      </c>
      <c r="D30" s="50">
        <f>D31+D32+D33</f>
        <v>11407</v>
      </c>
      <c r="E30" s="56">
        <f t="shared" si="0"/>
        <v>100</v>
      </c>
      <c r="F30" s="56">
        <f t="shared" si="1"/>
        <v>100</v>
      </c>
      <c r="G30" s="50">
        <f>G31+G32+G33</f>
        <v>12698</v>
      </c>
      <c r="H30" s="56">
        <f t="shared" si="2"/>
        <v>1291</v>
      </c>
      <c r="I30" s="56">
        <f t="shared" si="3"/>
        <v>11.317611992636101</v>
      </c>
      <c r="J30" s="56">
        <f t="shared" si="4"/>
        <v>1291</v>
      </c>
      <c r="K30" s="56">
        <f t="shared" si="5"/>
        <v>11.317611992636101</v>
      </c>
      <c r="L30" s="57">
        <f t="shared" si="6"/>
        <v>1291</v>
      </c>
      <c r="M30" s="57">
        <f t="shared" si="7"/>
        <v>11.317611992636101</v>
      </c>
    </row>
    <row r="31" spans="1:989" s="4" customFormat="1" ht="57" customHeight="1" x14ac:dyDescent="0.2">
      <c r="A31" s="62" t="s">
        <v>104</v>
      </c>
      <c r="B31" s="65">
        <f>9026.9+2000</f>
        <v>11026.9</v>
      </c>
      <c r="C31" s="65">
        <f>9026.9+2000</f>
        <v>11026.9</v>
      </c>
      <c r="D31" s="65">
        <f>9026.9+2000</f>
        <v>11026.9</v>
      </c>
      <c r="E31" s="60">
        <f t="shared" si="0"/>
        <v>100</v>
      </c>
      <c r="F31" s="60">
        <f t="shared" si="1"/>
        <v>100</v>
      </c>
      <c r="G31" s="65">
        <v>11997</v>
      </c>
      <c r="H31" s="60">
        <f t="shared" si="2"/>
        <v>970.10000000000036</v>
      </c>
      <c r="I31" s="60">
        <f t="shared" si="3"/>
        <v>8.7975768348311885</v>
      </c>
      <c r="J31" s="60">
        <f t="shared" si="4"/>
        <v>970.10000000000036</v>
      </c>
      <c r="K31" s="60">
        <f t="shared" si="5"/>
        <v>8.7975768348311885</v>
      </c>
      <c r="L31" s="61">
        <f t="shared" si="6"/>
        <v>970.10000000000036</v>
      </c>
      <c r="M31" s="61">
        <f t="shared" si="7"/>
        <v>8.7975768348311885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</row>
    <row r="32" spans="1:989" s="4" customFormat="1" ht="68.25" customHeight="1" x14ac:dyDescent="0.2">
      <c r="A32" s="62" t="s">
        <v>105</v>
      </c>
      <c r="B32" s="65">
        <f>475.1-100</f>
        <v>375.1</v>
      </c>
      <c r="C32" s="65">
        <f>475.1-100</f>
        <v>375.1</v>
      </c>
      <c r="D32" s="65">
        <f>475.1-100</f>
        <v>375.1</v>
      </c>
      <c r="E32" s="60">
        <f t="shared" si="0"/>
        <v>100</v>
      </c>
      <c r="F32" s="60">
        <f t="shared" si="1"/>
        <v>100</v>
      </c>
      <c r="G32" s="65">
        <v>631</v>
      </c>
      <c r="H32" s="60">
        <f t="shared" si="2"/>
        <v>255.89999999999998</v>
      </c>
      <c r="I32" s="60">
        <f t="shared" si="3"/>
        <v>68.221807517995188</v>
      </c>
      <c r="J32" s="60">
        <f t="shared" si="4"/>
        <v>255.89999999999998</v>
      </c>
      <c r="K32" s="60">
        <f t="shared" si="5"/>
        <v>68.221807517995188</v>
      </c>
      <c r="L32" s="61">
        <f t="shared" si="6"/>
        <v>255.89999999999998</v>
      </c>
      <c r="M32" s="61">
        <f t="shared" si="7"/>
        <v>68.221807517995188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</row>
    <row r="33" spans="1:989" s="4" customFormat="1" ht="33.75" customHeight="1" x14ac:dyDescent="0.2">
      <c r="A33" s="62" t="s">
        <v>106</v>
      </c>
      <c r="B33" s="65">
        <v>5</v>
      </c>
      <c r="C33" s="65">
        <v>5</v>
      </c>
      <c r="D33" s="65">
        <v>5</v>
      </c>
      <c r="E33" s="60">
        <f t="shared" si="0"/>
        <v>100</v>
      </c>
      <c r="F33" s="60">
        <f t="shared" si="1"/>
        <v>100</v>
      </c>
      <c r="G33" s="65">
        <v>70</v>
      </c>
      <c r="H33" s="60">
        <f t="shared" si="2"/>
        <v>65</v>
      </c>
      <c r="I33" s="49" t="s">
        <v>74</v>
      </c>
      <c r="J33" s="60">
        <f t="shared" si="4"/>
        <v>65</v>
      </c>
      <c r="K33" s="49" t="s">
        <v>74</v>
      </c>
      <c r="L33" s="61">
        <f t="shared" si="6"/>
        <v>65</v>
      </c>
      <c r="M33" s="49" t="s">
        <v>74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</row>
    <row r="34" spans="1:989" s="36" customFormat="1" ht="27.75" customHeight="1" x14ac:dyDescent="0.2">
      <c r="A34" s="63" t="s">
        <v>107</v>
      </c>
      <c r="B34" s="50">
        <f>B35+B36+B37+B38+B39+B40+B41+B42+B43</f>
        <v>173006</v>
      </c>
      <c r="C34" s="50">
        <f>C35+C36+C37+C38+C39+C40+C41+C42+C43</f>
        <v>173006</v>
      </c>
      <c r="D34" s="50">
        <f>D35+D36+D37+D38+D39+D40+D41+D42+D43</f>
        <v>173900.1</v>
      </c>
      <c r="E34" s="56">
        <f t="shared" si="0"/>
        <v>100.51680288544907</v>
      </c>
      <c r="F34" s="56">
        <f t="shared" si="1"/>
        <v>100.51680288544907</v>
      </c>
      <c r="G34" s="50">
        <f>G35+G36+G37+G38+G39+G40+G41+G42+G43</f>
        <v>200293.9</v>
      </c>
      <c r="H34" s="56">
        <f t="shared" si="2"/>
        <v>27287.899999999994</v>
      </c>
      <c r="I34" s="56">
        <f t="shared" si="3"/>
        <v>15.772805567436965</v>
      </c>
      <c r="J34" s="56">
        <f t="shared" si="4"/>
        <v>27287.899999999994</v>
      </c>
      <c r="K34" s="56">
        <f t="shared" si="5"/>
        <v>15.772805567436965</v>
      </c>
      <c r="L34" s="57">
        <f t="shared" si="6"/>
        <v>26393.799999999988</v>
      </c>
      <c r="M34" s="57">
        <f t="shared" si="7"/>
        <v>15.177564590244621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</row>
    <row r="35" spans="1:989" s="4" customFormat="1" ht="63.75" x14ac:dyDescent="0.2">
      <c r="A35" s="62" t="s">
        <v>108</v>
      </c>
      <c r="B35" s="51">
        <f>40048.6+20936.4</f>
        <v>60985</v>
      </c>
      <c r="C35" s="51">
        <f>40048.6+20936.4</f>
        <v>60985</v>
      </c>
      <c r="D35" s="51">
        <f>40048.6+20936.4</f>
        <v>60985</v>
      </c>
      <c r="E35" s="60">
        <f t="shared" si="0"/>
        <v>100</v>
      </c>
      <c r="F35" s="60">
        <f t="shared" si="1"/>
        <v>100</v>
      </c>
      <c r="G35" s="51">
        <v>71906.7</v>
      </c>
      <c r="H35" s="60">
        <f t="shared" si="2"/>
        <v>10921.699999999997</v>
      </c>
      <c r="I35" s="60">
        <f t="shared" si="3"/>
        <v>17.908830040173811</v>
      </c>
      <c r="J35" s="60">
        <f t="shared" si="4"/>
        <v>10921.699999999997</v>
      </c>
      <c r="K35" s="60">
        <f t="shared" si="5"/>
        <v>17.908830040173811</v>
      </c>
      <c r="L35" s="61">
        <f t="shared" si="6"/>
        <v>10921.699999999997</v>
      </c>
      <c r="M35" s="61">
        <f t="shared" si="7"/>
        <v>17.908830040173811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</row>
    <row r="36" spans="1:989" s="4" customFormat="1" ht="63.75" x14ac:dyDescent="0.2">
      <c r="A36" s="62" t="s">
        <v>109</v>
      </c>
      <c r="B36" s="65">
        <f>69110.5+9769.5</f>
        <v>78880</v>
      </c>
      <c r="C36" s="65">
        <f>69110.5+9769.5</f>
        <v>78880</v>
      </c>
      <c r="D36" s="65">
        <f>69110.5+9769.5</f>
        <v>78880</v>
      </c>
      <c r="E36" s="60">
        <f t="shared" si="0"/>
        <v>100</v>
      </c>
      <c r="F36" s="60">
        <f t="shared" si="1"/>
        <v>100</v>
      </c>
      <c r="G36" s="51">
        <v>93228.2</v>
      </c>
      <c r="H36" s="60">
        <f t="shared" si="2"/>
        <v>14348.199999999997</v>
      </c>
      <c r="I36" s="60">
        <f t="shared" si="3"/>
        <v>18.189908722109529</v>
      </c>
      <c r="J36" s="60">
        <f t="shared" si="4"/>
        <v>14348.199999999997</v>
      </c>
      <c r="K36" s="60">
        <f t="shared" si="5"/>
        <v>18.189908722109529</v>
      </c>
      <c r="L36" s="61">
        <f t="shared" si="6"/>
        <v>14348.199999999997</v>
      </c>
      <c r="M36" s="61">
        <f t="shared" si="7"/>
        <v>18.189908722109529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</row>
    <row r="37" spans="1:989" s="4" customFormat="1" ht="38.25" x14ac:dyDescent="0.2">
      <c r="A37" s="62" t="s">
        <v>110</v>
      </c>
      <c r="B37" s="65">
        <f>24244.9-5098.9</f>
        <v>19146</v>
      </c>
      <c r="C37" s="65">
        <f>24244.9-5098.9</f>
        <v>19146</v>
      </c>
      <c r="D37" s="65">
        <f>24244.9-5098.9</f>
        <v>19146</v>
      </c>
      <c r="E37" s="60">
        <f t="shared" si="0"/>
        <v>100</v>
      </c>
      <c r="F37" s="60">
        <f t="shared" si="1"/>
        <v>100</v>
      </c>
      <c r="G37" s="51">
        <v>21075.200000000001</v>
      </c>
      <c r="H37" s="60">
        <f t="shared" si="2"/>
        <v>1929.2000000000007</v>
      </c>
      <c r="I37" s="60">
        <f t="shared" si="3"/>
        <v>10.076256137052129</v>
      </c>
      <c r="J37" s="60">
        <f t="shared" si="4"/>
        <v>1929.2000000000007</v>
      </c>
      <c r="K37" s="60">
        <f t="shared" si="5"/>
        <v>10.076256137052129</v>
      </c>
      <c r="L37" s="61">
        <f t="shared" si="6"/>
        <v>1929.2000000000007</v>
      </c>
      <c r="M37" s="61">
        <f t="shared" si="7"/>
        <v>10.076256137052129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</row>
    <row r="38" spans="1:989" s="4" customFormat="1" ht="80.25" customHeight="1" x14ac:dyDescent="0.2">
      <c r="A38" s="62" t="s">
        <v>111</v>
      </c>
      <c r="B38" s="65">
        <f>19.4+0.2</f>
        <v>19.599999999999998</v>
      </c>
      <c r="C38" s="65">
        <f>19.4+0.2</f>
        <v>19.599999999999998</v>
      </c>
      <c r="D38" s="65">
        <f>19.4+0.2</f>
        <v>19.599999999999998</v>
      </c>
      <c r="E38" s="60">
        <f t="shared" si="0"/>
        <v>100</v>
      </c>
      <c r="F38" s="60">
        <f t="shared" si="1"/>
        <v>100</v>
      </c>
      <c r="G38" s="51"/>
      <c r="H38" s="60">
        <f t="shared" si="2"/>
        <v>-19.599999999999998</v>
      </c>
      <c r="I38" s="60">
        <f t="shared" si="3"/>
        <v>-100</v>
      </c>
      <c r="J38" s="60">
        <f t="shared" si="4"/>
        <v>-19.599999999999998</v>
      </c>
      <c r="K38" s="60">
        <f t="shared" si="5"/>
        <v>-100</v>
      </c>
      <c r="L38" s="61">
        <f t="shared" si="6"/>
        <v>-19.599999999999998</v>
      </c>
      <c r="M38" s="61">
        <f t="shared" si="7"/>
        <v>-100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</row>
    <row r="39" spans="1:989" s="4" customFormat="1" ht="54.75" customHeight="1" x14ac:dyDescent="0.2">
      <c r="A39" s="62" t="s">
        <v>112</v>
      </c>
      <c r="B39" s="51">
        <f>760.4-366.4</f>
        <v>394</v>
      </c>
      <c r="C39" s="51">
        <f>760.4-366.4</f>
        <v>394</v>
      </c>
      <c r="D39" s="51">
        <f>760.4-366.4</f>
        <v>394</v>
      </c>
      <c r="E39" s="60">
        <f t="shared" si="0"/>
        <v>100</v>
      </c>
      <c r="F39" s="60">
        <f t="shared" si="1"/>
        <v>100</v>
      </c>
      <c r="G39" s="51">
        <v>0</v>
      </c>
      <c r="H39" s="60">
        <f t="shared" si="2"/>
        <v>-394</v>
      </c>
      <c r="I39" s="60">
        <f t="shared" si="3"/>
        <v>-100</v>
      </c>
      <c r="J39" s="60">
        <f t="shared" si="4"/>
        <v>-394</v>
      </c>
      <c r="K39" s="60">
        <f t="shared" si="5"/>
        <v>-100</v>
      </c>
      <c r="L39" s="61">
        <f t="shared" si="6"/>
        <v>-394</v>
      </c>
      <c r="M39" s="61">
        <f t="shared" si="7"/>
        <v>-100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</row>
    <row r="40" spans="1:989" s="36" customFormat="1" ht="66" x14ac:dyDescent="0.2">
      <c r="A40" s="62" t="s">
        <v>113</v>
      </c>
      <c r="B40" s="65">
        <v>9665</v>
      </c>
      <c r="C40" s="65">
        <v>9665</v>
      </c>
      <c r="D40" s="77">
        <v>10559.1</v>
      </c>
      <c r="E40" s="60">
        <f t="shared" si="0"/>
        <v>109.25090532850493</v>
      </c>
      <c r="F40" s="60">
        <f t="shared" si="1"/>
        <v>109.25090532850493</v>
      </c>
      <c r="G40" s="51">
        <v>10051.6</v>
      </c>
      <c r="H40" s="60">
        <f t="shared" si="2"/>
        <v>386.60000000000036</v>
      </c>
      <c r="I40" s="60">
        <f t="shared" si="3"/>
        <v>4.0000000000000036</v>
      </c>
      <c r="J40" s="60">
        <f t="shared" si="4"/>
        <v>386.60000000000036</v>
      </c>
      <c r="K40" s="60">
        <f t="shared" si="5"/>
        <v>4.0000000000000036</v>
      </c>
      <c r="L40" s="61">
        <f t="shared" si="6"/>
        <v>-507.5</v>
      </c>
      <c r="M40" s="61">
        <f t="shared" si="7"/>
        <v>-4.8062808383290241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</row>
    <row r="41" spans="1:989" s="4" customFormat="1" ht="93.75" x14ac:dyDescent="0.2">
      <c r="A41" s="62" t="s">
        <v>114</v>
      </c>
      <c r="B41" s="65">
        <f>24.7+25.7</f>
        <v>50.4</v>
      </c>
      <c r="C41" s="65">
        <f>24.7+25.7</f>
        <v>50.4</v>
      </c>
      <c r="D41" s="65">
        <f>24.7+25.7</f>
        <v>50.4</v>
      </c>
      <c r="E41" s="60">
        <f t="shared" si="0"/>
        <v>100</v>
      </c>
      <c r="F41" s="60">
        <f t="shared" si="1"/>
        <v>100</v>
      </c>
      <c r="G41" s="51">
        <v>0</v>
      </c>
      <c r="H41" s="60">
        <f t="shared" si="2"/>
        <v>-50.4</v>
      </c>
      <c r="I41" s="60">
        <f t="shared" si="3"/>
        <v>-100</v>
      </c>
      <c r="J41" s="60">
        <f t="shared" si="4"/>
        <v>-50.4</v>
      </c>
      <c r="K41" s="60">
        <f t="shared" si="5"/>
        <v>-100</v>
      </c>
      <c r="L41" s="61">
        <f t="shared" si="6"/>
        <v>-50.4</v>
      </c>
      <c r="M41" s="61">
        <f t="shared" si="7"/>
        <v>-100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</row>
    <row r="42" spans="1:989" s="4" customFormat="1" ht="92.25" x14ac:dyDescent="0.2">
      <c r="A42" s="62" t="s">
        <v>115</v>
      </c>
      <c r="B42" s="65">
        <v>3236.5</v>
      </c>
      <c r="C42" s="65">
        <v>3236.5</v>
      </c>
      <c r="D42" s="65">
        <v>3236.5</v>
      </c>
      <c r="E42" s="60">
        <f t="shared" si="0"/>
        <v>100</v>
      </c>
      <c r="F42" s="60">
        <f t="shared" si="1"/>
        <v>100</v>
      </c>
      <c r="G42" s="51">
        <v>3382.3</v>
      </c>
      <c r="H42" s="60">
        <f t="shared" si="2"/>
        <v>145.80000000000018</v>
      </c>
      <c r="I42" s="60">
        <f t="shared" si="3"/>
        <v>4.5048663679901191</v>
      </c>
      <c r="J42" s="60">
        <f t="shared" si="4"/>
        <v>145.80000000000018</v>
      </c>
      <c r="K42" s="60">
        <f t="shared" si="5"/>
        <v>4.5048663679901191</v>
      </c>
      <c r="L42" s="61">
        <f t="shared" si="6"/>
        <v>145.80000000000018</v>
      </c>
      <c r="M42" s="61">
        <f t="shared" si="7"/>
        <v>4.5048663679901191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</row>
    <row r="43" spans="1:989" s="4" customFormat="1" ht="92.25" x14ac:dyDescent="0.2">
      <c r="A43" s="62" t="s">
        <v>116</v>
      </c>
      <c r="B43" s="65">
        <v>629.5</v>
      </c>
      <c r="C43" s="65">
        <v>629.5</v>
      </c>
      <c r="D43" s="65">
        <v>629.5</v>
      </c>
      <c r="E43" s="60">
        <f t="shared" si="0"/>
        <v>100</v>
      </c>
      <c r="F43" s="60">
        <f t="shared" si="1"/>
        <v>100</v>
      </c>
      <c r="G43" s="51">
        <v>649.9</v>
      </c>
      <c r="H43" s="60">
        <f t="shared" si="2"/>
        <v>20.399999999999977</v>
      </c>
      <c r="I43" s="60">
        <f t="shared" si="3"/>
        <v>3.2406671961874469</v>
      </c>
      <c r="J43" s="60">
        <f t="shared" si="4"/>
        <v>20.399999999999977</v>
      </c>
      <c r="K43" s="60">
        <f t="shared" si="5"/>
        <v>3.2406671961874469</v>
      </c>
      <c r="L43" s="61">
        <f t="shared" si="6"/>
        <v>20.399999999999977</v>
      </c>
      <c r="M43" s="61">
        <f t="shared" si="7"/>
        <v>3.2406671961874469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</row>
    <row r="44" spans="1:989" s="4" customFormat="1" ht="28.5" customHeight="1" x14ac:dyDescent="0.2">
      <c r="A44" s="59" t="s">
        <v>117</v>
      </c>
      <c r="B44" s="50">
        <f>B45+B46+B47</f>
        <v>2439.1</v>
      </c>
      <c r="C44" s="50">
        <f>C45+C46+C47</f>
        <v>2439.1</v>
      </c>
      <c r="D44" s="50">
        <f>D45+D46+D47</f>
        <v>2702.8</v>
      </c>
      <c r="E44" s="56">
        <f t="shared" si="0"/>
        <v>110.81136484768975</v>
      </c>
      <c r="F44" s="56">
        <f t="shared" si="1"/>
        <v>110.81136484768975</v>
      </c>
      <c r="G44" s="50">
        <f>G45+G46+G47</f>
        <v>1878.8</v>
      </c>
      <c r="H44" s="56">
        <f t="shared" si="2"/>
        <v>-560.29999999999995</v>
      </c>
      <c r="I44" s="56">
        <f t="shared" si="3"/>
        <v>-22.971587880775697</v>
      </c>
      <c r="J44" s="56">
        <f t="shared" si="4"/>
        <v>-560.29999999999995</v>
      </c>
      <c r="K44" s="56">
        <f t="shared" si="5"/>
        <v>-22.971587880775697</v>
      </c>
      <c r="L44" s="57">
        <f t="shared" si="6"/>
        <v>-824.00000000000023</v>
      </c>
      <c r="M44" s="57">
        <f t="shared" si="7"/>
        <v>-30.48690247151103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</row>
    <row r="45" spans="1:989" s="4" customFormat="1" ht="56.25" customHeight="1" x14ac:dyDescent="0.2">
      <c r="A45" s="62" t="s">
        <v>118</v>
      </c>
      <c r="B45" s="65">
        <v>87.9</v>
      </c>
      <c r="C45" s="65">
        <v>87.9</v>
      </c>
      <c r="D45" s="65">
        <v>87.9</v>
      </c>
      <c r="E45" s="60">
        <f t="shared" si="0"/>
        <v>100</v>
      </c>
      <c r="F45" s="60">
        <f t="shared" si="1"/>
        <v>100</v>
      </c>
      <c r="G45" s="65">
        <v>263</v>
      </c>
      <c r="H45" s="60">
        <f t="shared" si="2"/>
        <v>175.1</v>
      </c>
      <c r="I45" s="60">
        <f t="shared" si="3"/>
        <v>199.20364050056881</v>
      </c>
      <c r="J45" s="60">
        <f t="shared" si="4"/>
        <v>175.1</v>
      </c>
      <c r="K45" s="60">
        <f t="shared" si="5"/>
        <v>199.20364050056881</v>
      </c>
      <c r="L45" s="61">
        <f t="shared" si="6"/>
        <v>175.1</v>
      </c>
      <c r="M45" s="61">
        <f t="shared" si="7"/>
        <v>199.20364050056881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</row>
    <row r="46" spans="1:989" s="36" customFormat="1" ht="56.25" customHeight="1" x14ac:dyDescent="0.2">
      <c r="A46" s="62" t="s">
        <v>119</v>
      </c>
      <c r="B46" s="65">
        <f>471+1547.5+263.6</f>
        <v>2282.1</v>
      </c>
      <c r="C46" s="65">
        <f>471+1547.5+263.6</f>
        <v>2282.1</v>
      </c>
      <c r="D46" s="77">
        <v>2545.8000000000002</v>
      </c>
      <c r="E46" s="60">
        <f t="shared" si="0"/>
        <v>111.55514657552257</v>
      </c>
      <c r="F46" s="60">
        <f t="shared" si="1"/>
        <v>111.55514657552257</v>
      </c>
      <c r="G46" s="65">
        <v>1409.1</v>
      </c>
      <c r="H46" s="60">
        <f t="shared" si="2"/>
        <v>-873</v>
      </c>
      <c r="I46" s="60">
        <f t="shared" si="3"/>
        <v>-38.254239516235053</v>
      </c>
      <c r="J46" s="60">
        <f t="shared" si="4"/>
        <v>-873</v>
      </c>
      <c r="K46" s="60">
        <f t="shared" si="5"/>
        <v>-38.254239516235053</v>
      </c>
      <c r="L46" s="61">
        <f t="shared" si="6"/>
        <v>-1136.7000000000003</v>
      </c>
      <c r="M46" s="61">
        <f t="shared" si="7"/>
        <v>-44.650011784115016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</row>
    <row r="47" spans="1:989" s="6" customFormat="1" ht="57" customHeight="1" x14ac:dyDescent="0.2">
      <c r="A47" s="62" t="s">
        <v>120</v>
      </c>
      <c r="B47" s="65">
        <v>69.099999999999994</v>
      </c>
      <c r="C47" s="65">
        <v>69.099999999999994</v>
      </c>
      <c r="D47" s="65">
        <v>69.099999999999994</v>
      </c>
      <c r="E47" s="60">
        <f t="shared" si="0"/>
        <v>100</v>
      </c>
      <c r="F47" s="60">
        <f t="shared" si="1"/>
        <v>100</v>
      </c>
      <c r="G47" s="65">
        <v>206.7</v>
      </c>
      <c r="H47" s="60">
        <f t="shared" si="2"/>
        <v>137.6</v>
      </c>
      <c r="I47" s="60">
        <f t="shared" si="3"/>
        <v>199.13169319826341</v>
      </c>
      <c r="J47" s="60">
        <f t="shared" si="4"/>
        <v>137.6</v>
      </c>
      <c r="K47" s="60">
        <f t="shared" si="5"/>
        <v>199.13169319826341</v>
      </c>
      <c r="L47" s="61">
        <f t="shared" si="6"/>
        <v>137.6</v>
      </c>
      <c r="M47" s="61">
        <f t="shared" si="7"/>
        <v>199.13169319826341</v>
      </c>
    </row>
    <row r="48" spans="1:989" s="6" customFormat="1" ht="31.5" customHeight="1" x14ac:dyDescent="0.2">
      <c r="A48" s="59" t="s">
        <v>121</v>
      </c>
      <c r="B48" s="66">
        <f>B49+B50</f>
        <v>5537.3</v>
      </c>
      <c r="C48" s="66">
        <f>C49+C50</f>
        <v>5537.3</v>
      </c>
      <c r="D48" s="66">
        <f>D49+D50</f>
        <v>5563.2999999999993</v>
      </c>
      <c r="E48" s="56">
        <f t="shared" si="0"/>
        <v>100.46954291802864</v>
      </c>
      <c r="F48" s="56">
        <f t="shared" si="1"/>
        <v>100.46954291802864</v>
      </c>
      <c r="G48" s="66">
        <f>G49+G50</f>
        <v>0</v>
      </c>
      <c r="H48" s="56">
        <f t="shared" si="2"/>
        <v>-5537.3</v>
      </c>
      <c r="I48" s="56">
        <f t="shared" si="3"/>
        <v>-100</v>
      </c>
      <c r="J48" s="56">
        <f t="shared" si="4"/>
        <v>-5537.3</v>
      </c>
      <c r="K48" s="56">
        <f t="shared" si="5"/>
        <v>-100</v>
      </c>
      <c r="L48" s="57">
        <f t="shared" si="6"/>
        <v>-5563.2999999999993</v>
      </c>
      <c r="M48" s="57">
        <f t="shared" si="7"/>
        <v>-100</v>
      </c>
    </row>
    <row r="49" spans="1:13" s="6" customFormat="1" ht="30" customHeight="1" x14ac:dyDescent="0.2">
      <c r="A49" s="62" t="s">
        <v>122</v>
      </c>
      <c r="B49" s="65">
        <f>102.4+750.8+1706.5</f>
        <v>2559.6999999999998</v>
      </c>
      <c r="C49" s="65">
        <f>102.4+750.8+1706.5</f>
        <v>2559.6999999999998</v>
      </c>
      <c r="D49" s="65">
        <f>102.4+750.8+1706.5</f>
        <v>2559.6999999999998</v>
      </c>
      <c r="E49" s="60">
        <f t="shared" si="0"/>
        <v>100</v>
      </c>
      <c r="F49" s="60">
        <f t="shared" si="1"/>
        <v>100</v>
      </c>
      <c r="G49" s="65">
        <v>0</v>
      </c>
      <c r="H49" s="60">
        <f t="shared" si="2"/>
        <v>-2559.6999999999998</v>
      </c>
      <c r="I49" s="60">
        <f t="shared" si="3"/>
        <v>-100</v>
      </c>
      <c r="J49" s="60">
        <f t="shared" si="4"/>
        <v>-2559.6999999999998</v>
      </c>
      <c r="K49" s="60">
        <f t="shared" si="5"/>
        <v>-100</v>
      </c>
      <c r="L49" s="61">
        <f t="shared" si="6"/>
        <v>-2559.6999999999998</v>
      </c>
      <c r="M49" s="61">
        <f t="shared" si="7"/>
        <v>-100</v>
      </c>
    </row>
    <row r="50" spans="1:13" s="6" customFormat="1" ht="25.5" x14ac:dyDescent="0.2">
      <c r="A50" s="62" t="s">
        <v>123</v>
      </c>
      <c r="B50" s="65">
        <f>3656.4-678.8</f>
        <v>2977.6000000000004</v>
      </c>
      <c r="C50" s="65">
        <f>3656.4-678.8</f>
        <v>2977.6000000000004</v>
      </c>
      <c r="D50" s="77">
        <v>3003.6</v>
      </c>
      <c r="E50" s="60">
        <f t="shared" si="0"/>
        <v>100.87318645889304</v>
      </c>
      <c r="F50" s="60">
        <f t="shared" si="1"/>
        <v>100.87318645889304</v>
      </c>
      <c r="G50" s="65">
        <v>0</v>
      </c>
      <c r="H50" s="60">
        <f t="shared" si="2"/>
        <v>-2977.6000000000004</v>
      </c>
      <c r="I50" s="60">
        <f t="shared" si="3"/>
        <v>-100</v>
      </c>
      <c r="J50" s="60">
        <f t="shared" si="4"/>
        <v>-2977.6000000000004</v>
      </c>
      <c r="K50" s="60">
        <f t="shared" si="5"/>
        <v>-100</v>
      </c>
      <c r="L50" s="61">
        <f t="shared" si="6"/>
        <v>-3003.6</v>
      </c>
      <c r="M50" s="61">
        <f t="shared" si="7"/>
        <v>-100</v>
      </c>
    </row>
    <row r="51" spans="1:13" s="6" customFormat="1" ht="30" customHeight="1" x14ac:dyDescent="0.2">
      <c r="A51" s="59" t="s">
        <v>124</v>
      </c>
      <c r="B51" s="50">
        <f>B52+B53+B54+B55</f>
        <v>27081.3</v>
      </c>
      <c r="C51" s="50">
        <f>C52+C53+C54+C55</f>
        <v>27081.3</v>
      </c>
      <c r="D51" s="50">
        <f>D52+D53+D54+D55</f>
        <v>27081.3</v>
      </c>
      <c r="E51" s="56">
        <f t="shared" si="0"/>
        <v>100</v>
      </c>
      <c r="F51" s="56">
        <f t="shared" si="1"/>
        <v>100</v>
      </c>
      <c r="G51" s="50">
        <f>G52+G53+G54+G55</f>
        <v>5468.9000000000005</v>
      </c>
      <c r="H51" s="56">
        <f t="shared" si="2"/>
        <v>-21612.399999999998</v>
      </c>
      <c r="I51" s="56">
        <f t="shared" si="3"/>
        <v>-79.805622329799519</v>
      </c>
      <c r="J51" s="56">
        <f t="shared" si="4"/>
        <v>-21612.399999999998</v>
      </c>
      <c r="K51" s="56">
        <f t="shared" si="5"/>
        <v>-79.805622329799519</v>
      </c>
      <c r="L51" s="57">
        <f t="shared" si="6"/>
        <v>-21612.399999999998</v>
      </c>
      <c r="M51" s="57">
        <f t="shared" si="7"/>
        <v>-79.805622329799519</v>
      </c>
    </row>
    <row r="52" spans="1:13" s="6" customFormat="1" ht="25.5" x14ac:dyDescent="0.2">
      <c r="A52" s="62" t="s">
        <v>125</v>
      </c>
      <c r="B52" s="65">
        <f>858.6+980.7+120+303.4</f>
        <v>2262.7000000000003</v>
      </c>
      <c r="C52" s="65">
        <f>858.6+980.7+120+303.4</f>
        <v>2262.7000000000003</v>
      </c>
      <c r="D52" s="65">
        <f>858.6+980.7+120+303.4</f>
        <v>2262.7000000000003</v>
      </c>
      <c r="E52" s="60">
        <f t="shared" si="0"/>
        <v>100</v>
      </c>
      <c r="F52" s="60">
        <f t="shared" si="1"/>
        <v>100</v>
      </c>
      <c r="G52" s="65">
        <v>839.5</v>
      </c>
      <c r="H52" s="60">
        <f t="shared" si="2"/>
        <v>-1423.2000000000003</v>
      </c>
      <c r="I52" s="60">
        <f t="shared" si="3"/>
        <v>-62.898307331948565</v>
      </c>
      <c r="J52" s="60">
        <f t="shared" si="4"/>
        <v>-1423.2000000000003</v>
      </c>
      <c r="K52" s="60">
        <f t="shared" si="5"/>
        <v>-62.898307331948565</v>
      </c>
      <c r="L52" s="61">
        <f t="shared" si="6"/>
        <v>-1423.2000000000003</v>
      </c>
      <c r="M52" s="61">
        <f t="shared" si="7"/>
        <v>-62.898307331948565</v>
      </c>
    </row>
    <row r="53" spans="1:13" s="6" customFormat="1" ht="76.5" x14ac:dyDescent="0.2">
      <c r="A53" s="62" t="s">
        <v>126</v>
      </c>
      <c r="B53" s="65">
        <v>22366.799999999999</v>
      </c>
      <c r="C53" s="65">
        <v>22366.799999999999</v>
      </c>
      <c r="D53" s="65">
        <v>22366.799999999999</v>
      </c>
      <c r="E53" s="60">
        <f t="shared" si="0"/>
        <v>100</v>
      </c>
      <c r="F53" s="60">
        <f t="shared" si="1"/>
        <v>100</v>
      </c>
      <c r="G53" s="65">
        <v>3939.8</v>
      </c>
      <c r="H53" s="60">
        <f t="shared" si="2"/>
        <v>-18427</v>
      </c>
      <c r="I53" s="60">
        <f t="shared" si="3"/>
        <v>-82.385499937407232</v>
      </c>
      <c r="J53" s="60">
        <f t="shared" si="4"/>
        <v>-18427</v>
      </c>
      <c r="K53" s="60">
        <f t="shared" si="5"/>
        <v>-82.385499937407232</v>
      </c>
      <c r="L53" s="61">
        <f t="shared" si="6"/>
        <v>-18427</v>
      </c>
      <c r="M53" s="61">
        <f t="shared" si="7"/>
        <v>-82.385499937407232</v>
      </c>
    </row>
    <row r="54" spans="1:13" s="6" customFormat="1" ht="54.75" customHeight="1" x14ac:dyDescent="0.2">
      <c r="A54" s="62" t="s">
        <v>127</v>
      </c>
      <c r="B54" s="51">
        <f>630.8+360.4+245.1</f>
        <v>1236.3</v>
      </c>
      <c r="C54" s="51">
        <f>630.8+360.4+245.1</f>
        <v>1236.3</v>
      </c>
      <c r="D54" s="51">
        <f>630.8+360.4+245.1</f>
        <v>1236.3</v>
      </c>
      <c r="E54" s="60">
        <f t="shared" si="0"/>
        <v>100</v>
      </c>
      <c r="F54" s="60">
        <f t="shared" si="1"/>
        <v>100</v>
      </c>
      <c r="G54" s="65">
        <v>689.6</v>
      </c>
      <c r="H54" s="60">
        <f t="shared" si="2"/>
        <v>-546.69999999999993</v>
      </c>
      <c r="I54" s="60">
        <f t="shared" si="3"/>
        <v>-44.22065841624201</v>
      </c>
      <c r="J54" s="60">
        <f t="shared" si="4"/>
        <v>-546.69999999999993</v>
      </c>
      <c r="K54" s="60">
        <f t="shared" si="5"/>
        <v>-44.22065841624201</v>
      </c>
      <c r="L54" s="61">
        <f t="shared" si="6"/>
        <v>-546.69999999999993</v>
      </c>
      <c r="M54" s="61">
        <f t="shared" si="7"/>
        <v>-44.22065841624201</v>
      </c>
    </row>
    <row r="55" spans="1:13" s="6" customFormat="1" ht="84.75" customHeight="1" x14ac:dyDescent="0.2">
      <c r="A55" s="62" t="s">
        <v>128</v>
      </c>
      <c r="B55" s="51">
        <f>199+1016.5</f>
        <v>1215.5</v>
      </c>
      <c r="C55" s="51">
        <f>199+1016.5</f>
        <v>1215.5</v>
      </c>
      <c r="D55" s="51">
        <f>199+1016.5</f>
        <v>1215.5</v>
      </c>
      <c r="E55" s="60">
        <f t="shared" si="0"/>
        <v>100</v>
      </c>
      <c r="F55" s="60">
        <f t="shared" si="1"/>
        <v>100</v>
      </c>
      <c r="G55" s="65">
        <v>0</v>
      </c>
      <c r="H55" s="60">
        <f t="shared" si="2"/>
        <v>-1215.5</v>
      </c>
      <c r="I55" s="60">
        <f t="shared" si="3"/>
        <v>-100</v>
      </c>
      <c r="J55" s="60">
        <f t="shared" si="4"/>
        <v>-1215.5</v>
      </c>
      <c r="K55" s="60">
        <f t="shared" si="5"/>
        <v>-100</v>
      </c>
      <c r="L55" s="61">
        <f t="shared" si="6"/>
        <v>-1215.5</v>
      </c>
      <c r="M55" s="61">
        <f t="shared" si="7"/>
        <v>-100</v>
      </c>
    </row>
    <row r="56" spans="1:13" s="6" customFormat="1" ht="26.25" customHeight="1" x14ac:dyDescent="0.2">
      <c r="A56" s="59" t="s">
        <v>129</v>
      </c>
      <c r="B56" s="50">
        <f t="shared" ref="B56" si="8">B57+B58+B59+B60+B61+B62+B63+B64+B65+B66+B67+B68+B69+B70+B71+B72+B73+B74</f>
        <v>5750.5</v>
      </c>
      <c r="C56" s="50">
        <f t="shared" ref="C56" si="9">C57+C58+C59+C60+C61+C62+C63+C64+C65+C66+C67+C68+C69+C70+C71+C72+C73+C74</f>
        <v>5750.5</v>
      </c>
      <c r="D56" s="50">
        <f t="shared" ref="D56" si="10">D57+D58+D59+D60+D61+D62+D63+D64+D65+D66+D67+D68+D69+D70+D71+D72+D73+D74</f>
        <v>5786</v>
      </c>
      <c r="E56" s="56">
        <f t="shared" si="0"/>
        <v>100.61733762281541</v>
      </c>
      <c r="F56" s="56">
        <f t="shared" si="1"/>
        <v>100.61733762281541</v>
      </c>
      <c r="G56" s="50">
        <f>G57+G58+G59+G60+G61+G62+G63+G64+G65+G66+G67+G68+G69+G70+G71+G72+G73+G74</f>
        <v>2846.2000000000003</v>
      </c>
      <c r="H56" s="56">
        <f t="shared" si="2"/>
        <v>-2904.2999999999997</v>
      </c>
      <c r="I56" s="56">
        <f t="shared" si="3"/>
        <v>-50.505173463177108</v>
      </c>
      <c r="J56" s="56">
        <f t="shared" si="4"/>
        <v>-2904.2999999999997</v>
      </c>
      <c r="K56" s="56">
        <f t="shared" si="5"/>
        <v>-50.505173463177108</v>
      </c>
      <c r="L56" s="57">
        <f t="shared" si="6"/>
        <v>-2939.7999999999997</v>
      </c>
      <c r="M56" s="57">
        <f t="shared" si="7"/>
        <v>-50.808848945731064</v>
      </c>
    </row>
    <row r="57" spans="1:13" s="6" customFormat="1" ht="72.75" customHeight="1" x14ac:dyDescent="0.2">
      <c r="A57" s="62" t="s">
        <v>192</v>
      </c>
      <c r="B57" s="51">
        <v>11.1</v>
      </c>
      <c r="C57" s="51">
        <v>11.1</v>
      </c>
      <c r="D57" s="51">
        <v>11.1</v>
      </c>
      <c r="E57" s="60">
        <f t="shared" si="0"/>
        <v>100</v>
      </c>
      <c r="F57" s="60">
        <f t="shared" si="1"/>
        <v>100</v>
      </c>
      <c r="G57" s="51">
        <v>13.6</v>
      </c>
      <c r="H57" s="60">
        <f t="shared" si="2"/>
        <v>2.5</v>
      </c>
      <c r="I57" s="60">
        <f t="shared" si="3"/>
        <v>22.522522522522522</v>
      </c>
      <c r="J57" s="60">
        <f t="shared" si="4"/>
        <v>2.5</v>
      </c>
      <c r="K57" s="60">
        <f t="shared" si="5"/>
        <v>22.522522522522522</v>
      </c>
      <c r="L57" s="61">
        <f t="shared" si="6"/>
        <v>2.5</v>
      </c>
      <c r="M57" s="61">
        <f t="shared" si="7"/>
        <v>22.522522522522522</v>
      </c>
    </row>
    <row r="58" spans="1:13" s="6" customFormat="1" ht="86.25" customHeight="1" x14ac:dyDescent="0.2">
      <c r="A58" s="62" t="s">
        <v>130</v>
      </c>
      <c r="B58" s="51">
        <v>8.5</v>
      </c>
      <c r="C58" s="51">
        <v>8.5</v>
      </c>
      <c r="D58" s="77">
        <v>9</v>
      </c>
      <c r="E58" s="60">
        <f t="shared" si="0"/>
        <v>105.88235294117648</v>
      </c>
      <c r="F58" s="60">
        <f t="shared" si="1"/>
        <v>105.88235294117648</v>
      </c>
      <c r="G58" s="51">
        <v>9.4</v>
      </c>
      <c r="H58" s="60">
        <f t="shared" si="2"/>
        <v>0.90000000000000036</v>
      </c>
      <c r="I58" s="60">
        <f t="shared" si="3"/>
        <v>10.58823529411765</v>
      </c>
      <c r="J58" s="60">
        <f t="shared" si="4"/>
        <v>0.90000000000000036</v>
      </c>
      <c r="K58" s="60">
        <f t="shared" si="5"/>
        <v>10.58823529411765</v>
      </c>
      <c r="L58" s="61">
        <f t="shared" si="6"/>
        <v>0.40000000000000036</v>
      </c>
      <c r="M58" s="61">
        <f t="shared" si="7"/>
        <v>4.4444444444444482</v>
      </c>
    </row>
    <row r="59" spans="1:13" s="6" customFormat="1" ht="69.75" customHeight="1" x14ac:dyDescent="0.2">
      <c r="A59" s="62" t="s">
        <v>193</v>
      </c>
      <c r="B59" s="51">
        <v>1.1000000000000001</v>
      </c>
      <c r="C59" s="51">
        <v>1.1000000000000001</v>
      </c>
      <c r="D59" s="51">
        <v>1.1000000000000001</v>
      </c>
      <c r="E59" s="60">
        <f t="shared" si="0"/>
        <v>100</v>
      </c>
      <c r="F59" s="60">
        <f t="shared" si="1"/>
        <v>100</v>
      </c>
      <c r="G59" s="51">
        <v>0.5</v>
      </c>
      <c r="H59" s="60">
        <f t="shared" si="2"/>
        <v>-0.60000000000000009</v>
      </c>
      <c r="I59" s="60">
        <f t="shared" si="3"/>
        <v>-54.545454545454554</v>
      </c>
      <c r="J59" s="60">
        <f t="shared" si="4"/>
        <v>-0.60000000000000009</v>
      </c>
      <c r="K59" s="60">
        <f t="shared" si="5"/>
        <v>-54.545454545454554</v>
      </c>
      <c r="L59" s="61">
        <f t="shared" si="6"/>
        <v>-0.60000000000000009</v>
      </c>
      <c r="M59" s="61">
        <f t="shared" si="7"/>
        <v>-54.545454545454554</v>
      </c>
    </row>
    <row r="60" spans="1:13" s="6" customFormat="1" ht="83.25" hidden="1" customHeight="1" x14ac:dyDescent="0.2">
      <c r="A60" s="62" t="s">
        <v>194</v>
      </c>
      <c r="B60" s="51">
        <v>0</v>
      </c>
      <c r="C60" s="51">
        <v>0</v>
      </c>
      <c r="D60" s="51">
        <v>0</v>
      </c>
      <c r="E60" s="60" t="e">
        <f t="shared" si="0"/>
        <v>#DIV/0!</v>
      </c>
      <c r="F60" s="60" t="e">
        <f t="shared" si="1"/>
        <v>#DIV/0!</v>
      </c>
      <c r="G60" s="51">
        <v>1.4</v>
      </c>
      <c r="H60" s="60">
        <f t="shared" si="2"/>
        <v>1.4</v>
      </c>
      <c r="I60" s="60" t="e">
        <f t="shared" si="3"/>
        <v>#DIV/0!</v>
      </c>
      <c r="J60" s="60">
        <f t="shared" si="4"/>
        <v>1.4</v>
      </c>
      <c r="K60" s="60" t="e">
        <f t="shared" si="5"/>
        <v>#DIV/0!</v>
      </c>
      <c r="L60" s="61">
        <f t="shared" si="6"/>
        <v>1.4</v>
      </c>
      <c r="M60" s="61" t="e">
        <f t="shared" si="7"/>
        <v>#DIV/0!</v>
      </c>
    </row>
    <row r="61" spans="1:13" s="6" customFormat="1" ht="69.75" hidden="1" customHeight="1" x14ac:dyDescent="0.2">
      <c r="A61" s="62" t="s">
        <v>131</v>
      </c>
      <c r="B61" s="51">
        <v>0</v>
      </c>
      <c r="C61" s="51">
        <v>0</v>
      </c>
      <c r="D61" s="51">
        <v>0</v>
      </c>
      <c r="E61" s="60" t="e">
        <f t="shared" si="0"/>
        <v>#DIV/0!</v>
      </c>
      <c r="F61" s="60" t="e">
        <f t="shared" si="1"/>
        <v>#DIV/0!</v>
      </c>
      <c r="G61" s="51">
        <v>0</v>
      </c>
      <c r="H61" s="60">
        <f t="shared" si="2"/>
        <v>0</v>
      </c>
      <c r="I61" s="60" t="e">
        <f t="shared" si="3"/>
        <v>#DIV/0!</v>
      </c>
      <c r="J61" s="60">
        <f t="shared" si="4"/>
        <v>0</v>
      </c>
      <c r="K61" s="60" t="e">
        <f t="shared" si="5"/>
        <v>#DIV/0!</v>
      </c>
      <c r="L61" s="61">
        <f t="shared" si="6"/>
        <v>0</v>
      </c>
      <c r="M61" s="61" t="e">
        <f t="shared" si="7"/>
        <v>#DIV/0!</v>
      </c>
    </row>
    <row r="62" spans="1:13" s="6" customFormat="1" ht="68.25" customHeight="1" x14ac:dyDescent="0.2">
      <c r="A62" s="62" t="s">
        <v>132</v>
      </c>
      <c r="B62" s="51">
        <v>1</v>
      </c>
      <c r="C62" s="51">
        <v>1</v>
      </c>
      <c r="D62" s="51">
        <v>1</v>
      </c>
      <c r="E62" s="60">
        <f t="shared" si="0"/>
        <v>100</v>
      </c>
      <c r="F62" s="60">
        <f t="shared" si="1"/>
        <v>100</v>
      </c>
      <c r="G62" s="51">
        <v>3.7</v>
      </c>
      <c r="H62" s="60">
        <f t="shared" si="2"/>
        <v>2.7</v>
      </c>
      <c r="I62" s="60">
        <f t="shared" si="3"/>
        <v>270</v>
      </c>
      <c r="J62" s="60">
        <f t="shared" si="4"/>
        <v>2.7</v>
      </c>
      <c r="K62" s="60">
        <f t="shared" si="5"/>
        <v>270</v>
      </c>
      <c r="L62" s="61">
        <f t="shared" si="6"/>
        <v>2.7</v>
      </c>
      <c r="M62" s="61">
        <f t="shared" si="7"/>
        <v>270</v>
      </c>
    </row>
    <row r="63" spans="1:13" s="6" customFormat="1" ht="84" customHeight="1" x14ac:dyDescent="0.2">
      <c r="A63" s="62" t="s">
        <v>133</v>
      </c>
      <c r="B63" s="51">
        <v>28.7</v>
      </c>
      <c r="C63" s="51">
        <v>28.7</v>
      </c>
      <c r="D63" s="60">
        <v>31.2</v>
      </c>
      <c r="E63" s="60">
        <f t="shared" si="0"/>
        <v>108.71080139372822</v>
      </c>
      <c r="F63" s="60">
        <f t="shared" si="1"/>
        <v>108.71080139372822</v>
      </c>
      <c r="G63" s="51">
        <v>27</v>
      </c>
      <c r="H63" s="60">
        <f t="shared" si="2"/>
        <v>-1.6999999999999993</v>
      </c>
      <c r="I63" s="60">
        <f t="shared" si="3"/>
        <v>-5.9233449477351892</v>
      </c>
      <c r="J63" s="60">
        <f t="shared" si="4"/>
        <v>-1.6999999999999993</v>
      </c>
      <c r="K63" s="60">
        <f t="shared" si="5"/>
        <v>-5.9233449477351892</v>
      </c>
      <c r="L63" s="61">
        <f t="shared" si="6"/>
        <v>-4.1999999999999993</v>
      </c>
      <c r="M63" s="61">
        <f t="shared" si="7"/>
        <v>-13.461538461538462</v>
      </c>
    </row>
    <row r="64" spans="1:13" s="6" customFormat="1" ht="102" x14ac:dyDescent="0.2">
      <c r="A64" s="62" t="s">
        <v>134</v>
      </c>
      <c r="B64" s="51">
        <v>20</v>
      </c>
      <c r="C64" s="51">
        <v>20</v>
      </c>
      <c r="D64" s="51">
        <v>20</v>
      </c>
      <c r="E64" s="60">
        <f t="shared" si="0"/>
        <v>100</v>
      </c>
      <c r="F64" s="60">
        <f t="shared" si="1"/>
        <v>100</v>
      </c>
      <c r="G64" s="51">
        <v>30.4</v>
      </c>
      <c r="H64" s="60">
        <f t="shared" si="2"/>
        <v>10.399999999999999</v>
      </c>
      <c r="I64" s="60">
        <f t="shared" si="3"/>
        <v>51.999999999999993</v>
      </c>
      <c r="J64" s="60">
        <f t="shared" si="4"/>
        <v>10.399999999999999</v>
      </c>
      <c r="K64" s="60">
        <f t="shared" si="5"/>
        <v>51.999999999999993</v>
      </c>
      <c r="L64" s="61">
        <f t="shared" si="6"/>
        <v>10.399999999999999</v>
      </c>
      <c r="M64" s="61">
        <f t="shared" si="7"/>
        <v>51.999999999999993</v>
      </c>
    </row>
    <row r="65" spans="1:13" s="6" customFormat="1" ht="114.75" customHeight="1" x14ac:dyDescent="0.2">
      <c r="A65" s="62" t="s">
        <v>195</v>
      </c>
      <c r="B65" s="51">
        <v>40</v>
      </c>
      <c r="C65" s="51">
        <v>40</v>
      </c>
      <c r="D65" s="51">
        <v>40</v>
      </c>
      <c r="E65" s="60">
        <f t="shared" si="0"/>
        <v>100</v>
      </c>
      <c r="F65" s="60">
        <f t="shared" si="1"/>
        <v>100</v>
      </c>
      <c r="G65" s="51">
        <v>55</v>
      </c>
      <c r="H65" s="60">
        <f t="shared" si="2"/>
        <v>15</v>
      </c>
      <c r="I65" s="60">
        <f t="shared" si="3"/>
        <v>37.5</v>
      </c>
      <c r="J65" s="60">
        <f t="shared" si="4"/>
        <v>15</v>
      </c>
      <c r="K65" s="60">
        <f t="shared" si="5"/>
        <v>37.5</v>
      </c>
      <c r="L65" s="61">
        <f t="shared" si="6"/>
        <v>15</v>
      </c>
      <c r="M65" s="61">
        <f t="shared" si="7"/>
        <v>37.5</v>
      </c>
    </row>
    <row r="66" spans="1:13" s="6" customFormat="1" ht="72.75" customHeight="1" x14ac:dyDescent="0.2">
      <c r="A66" s="62" t="s">
        <v>135</v>
      </c>
      <c r="B66" s="51">
        <v>5.5</v>
      </c>
      <c r="C66" s="51">
        <v>5.5</v>
      </c>
      <c r="D66" s="51">
        <v>5.5</v>
      </c>
      <c r="E66" s="60">
        <f t="shared" si="0"/>
        <v>100</v>
      </c>
      <c r="F66" s="60">
        <f t="shared" si="1"/>
        <v>100</v>
      </c>
      <c r="G66" s="51">
        <v>1.6</v>
      </c>
      <c r="H66" s="60">
        <f t="shared" si="2"/>
        <v>-3.9</v>
      </c>
      <c r="I66" s="60">
        <f t="shared" si="3"/>
        <v>-70.909090909090907</v>
      </c>
      <c r="J66" s="60">
        <f t="shared" si="4"/>
        <v>-3.9</v>
      </c>
      <c r="K66" s="60">
        <f t="shared" si="5"/>
        <v>-70.909090909090907</v>
      </c>
      <c r="L66" s="61">
        <f t="shared" si="6"/>
        <v>-3.9</v>
      </c>
      <c r="M66" s="61">
        <f t="shared" si="7"/>
        <v>-70.909090909090907</v>
      </c>
    </row>
    <row r="67" spans="1:13" s="6" customFormat="1" ht="76.5" customHeight="1" x14ac:dyDescent="0.2">
      <c r="A67" s="62" t="s">
        <v>136</v>
      </c>
      <c r="B67" s="51">
        <v>75</v>
      </c>
      <c r="C67" s="51">
        <v>75</v>
      </c>
      <c r="D67" s="51">
        <v>75</v>
      </c>
      <c r="E67" s="60">
        <f t="shared" si="0"/>
        <v>100</v>
      </c>
      <c r="F67" s="60">
        <f t="shared" si="1"/>
        <v>100</v>
      </c>
      <c r="G67" s="51">
        <v>196.2</v>
      </c>
      <c r="H67" s="60">
        <f t="shared" si="2"/>
        <v>121.19999999999999</v>
      </c>
      <c r="I67" s="60">
        <f t="shared" si="3"/>
        <v>161.6</v>
      </c>
      <c r="J67" s="60">
        <f t="shared" si="4"/>
        <v>121.19999999999999</v>
      </c>
      <c r="K67" s="60">
        <f t="shared" si="5"/>
        <v>161.6</v>
      </c>
      <c r="L67" s="61">
        <f t="shared" si="6"/>
        <v>121.19999999999999</v>
      </c>
      <c r="M67" s="61">
        <f t="shared" si="7"/>
        <v>161.6</v>
      </c>
    </row>
    <row r="68" spans="1:13" s="6" customFormat="1" ht="84.75" customHeight="1" x14ac:dyDescent="0.2">
      <c r="A68" s="62" t="s">
        <v>137</v>
      </c>
      <c r="B68" s="51">
        <v>407.5</v>
      </c>
      <c r="C68" s="51">
        <v>407.5</v>
      </c>
      <c r="D68" s="51">
        <v>407.5</v>
      </c>
      <c r="E68" s="60">
        <f t="shared" si="0"/>
        <v>100</v>
      </c>
      <c r="F68" s="60">
        <f t="shared" si="1"/>
        <v>100</v>
      </c>
      <c r="G68" s="51">
        <v>670.2</v>
      </c>
      <c r="H68" s="60">
        <f t="shared" si="2"/>
        <v>262.70000000000005</v>
      </c>
      <c r="I68" s="60">
        <f t="shared" si="3"/>
        <v>64.466257668711663</v>
      </c>
      <c r="J68" s="60">
        <f t="shared" si="4"/>
        <v>262.70000000000005</v>
      </c>
      <c r="K68" s="60">
        <f t="shared" si="5"/>
        <v>64.466257668711663</v>
      </c>
      <c r="L68" s="61">
        <f t="shared" si="6"/>
        <v>262.70000000000005</v>
      </c>
      <c r="M68" s="61">
        <f t="shared" si="7"/>
        <v>64.466257668711663</v>
      </c>
    </row>
    <row r="69" spans="1:13" s="6" customFormat="1" ht="51" x14ac:dyDescent="0.2">
      <c r="A69" s="62" t="s">
        <v>138</v>
      </c>
      <c r="B69" s="51">
        <v>327.3</v>
      </c>
      <c r="C69" s="51">
        <v>327.3</v>
      </c>
      <c r="D69" s="60">
        <v>341.3</v>
      </c>
      <c r="E69" s="60">
        <f t="shared" si="0"/>
        <v>104.27742132600062</v>
      </c>
      <c r="F69" s="60">
        <f t="shared" si="1"/>
        <v>104.27742132600062</v>
      </c>
      <c r="G69" s="51">
        <v>188</v>
      </c>
      <c r="H69" s="60">
        <f t="shared" si="2"/>
        <v>-139.30000000000001</v>
      </c>
      <c r="I69" s="60">
        <f t="shared" si="3"/>
        <v>-42.560342193706077</v>
      </c>
      <c r="J69" s="60">
        <f t="shared" si="4"/>
        <v>-139.30000000000001</v>
      </c>
      <c r="K69" s="60">
        <f t="shared" si="5"/>
        <v>-42.560342193706077</v>
      </c>
      <c r="L69" s="61">
        <f t="shared" si="6"/>
        <v>-153.30000000000001</v>
      </c>
      <c r="M69" s="61">
        <f t="shared" si="7"/>
        <v>-44.916495751538235</v>
      </c>
    </row>
    <row r="70" spans="1:13" s="6" customFormat="1" ht="68.25" customHeight="1" x14ac:dyDescent="0.2">
      <c r="A70" s="62" t="s">
        <v>139</v>
      </c>
      <c r="B70" s="51">
        <v>962.2</v>
      </c>
      <c r="C70" s="51">
        <v>962.2</v>
      </c>
      <c r="D70" s="60">
        <v>962.2</v>
      </c>
      <c r="E70" s="60">
        <f t="shared" si="0"/>
        <v>100</v>
      </c>
      <c r="F70" s="60">
        <f t="shared" si="1"/>
        <v>100</v>
      </c>
      <c r="G70" s="51">
        <v>1338.3</v>
      </c>
      <c r="H70" s="60">
        <f t="shared" si="2"/>
        <v>376.09999999999991</v>
      </c>
      <c r="I70" s="60">
        <f t="shared" si="3"/>
        <v>39.087507794637276</v>
      </c>
      <c r="J70" s="60">
        <f t="shared" si="4"/>
        <v>376.09999999999991</v>
      </c>
      <c r="K70" s="60">
        <f t="shared" si="5"/>
        <v>39.087507794637276</v>
      </c>
      <c r="L70" s="61">
        <f t="shared" si="6"/>
        <v>376.09999999999991</v>
      </c>
      <c r="M70" s="61">
        <f t="shared" si="7"/>
        <v>39.087507794637276</v>
      </c>
    </row>
    <row r="71" spans="1:13" s="6" customFormat="1" ht="76.5" x14ac:dyDescent="0.2">
      <c r="A71" s="62" t="s">
        <v>196</v>
      </c>
      <c r="B71" s="51">
        <v>246.6</v>
      </c>
      <c r="C71" s="51">
        <v>246.6</v>
      </c>
      <c r="D71" s="60">
        <v>249.7</v>
      </c>
      <c r="E71" s="60">
        <f t="shared" si="0"/>
        <v>101.25709651257095</v>
      </c>
      <c r="F71" s="60">
        <f t="shared" si="1"/>
        <v>101.25709651257095</v>
      </c>
      <c r="G71" s="51">
        <v>310.89999999999998</v>
      </c>
      <c r="H71" s="60">
        <f t="shared" si="2"/>
        <v>64.299999999999983</v>
      </c>
      <c r="I71" s="60">
        <f t="shared" si="3"/>
        <v>26.07461476074614</v>
      </c>
      <c r="J71" s="60">
        <f t="shared" si="4"/>
        <v>64.299999999999983</v>
      </c>
      <c r="K71" s="60">
        <f t="shared" si="5"/>
        <v>26.07461476074614</v>
      </c>
      <c r="L71" s="61">
        <f t="shared" si="6"/>
        <v>61.199999999999989</v>
      </c>
      <c r="M71" s="61">
        <f t="shared" si="7"/>
        <v>24.509411293552258</v>
      </c>
    </row>
    <row r="72" spans="1:13" s="6" customFormat="1" ht="60" customHeight="1" x14ac:dyDescent="0.2">
      <c r="A72" s="62" t="s">
        <v>140</v>
      </c>
      <c r="B72" s="51">
        <v>1839.5</v>
      </c>
      <c r="C72" s="51">
        <v>1839.5</v>
      </c>
      <c r="D72" s="60">
        <v>1854.9</v>
      </c>
      <c r="E72" s="60">
        <f t="shared" ref="E72:E107" si="11">D72/B72*100</f>
        <v>100.83718401739603</v>
      </c>
      <c r="F72" s="60">
        <f t="shared" ref="F72:F107" si="12">D72/C72*100</f>
        <v>100.83718401739603</v>
      </c>
      <c r="G72" s="51">
        <v>0</v>
      </c>
      <c r="H72" s="60">
        <f t="shared" ref="H72:H109" si="13">G72-B72</f>
        <v>-1839.5</v>
      </c>
      <c r="I72" s="60">
        <f t="shared" ref="I72:I109" si="14">H72/B72*100</f>
        <v>-100</v>
      </c>
      <c r="J72" s="60">
        <f t="shared" ref="J72:J109" si="15">G72-C72</f>
        <v>-1839.5</v>
      </c>
      <c r="K72" s="60">
        <f t="shared" ref="K72:K109" si="16">J72/C72*100</f>
        <v>-100</v>
      </c>
      <c r="L72" s="61">
        <f t="shared" ref="L72:L109" si="17">G72-D72</f>
        <v>-1854.9</v>
      </c>
      <c r="M72" s="61">
        <f t="shared" ref="M72:M109" si="18">L72/D72*100</f>
        <v>-100</v>
      </c>
    </row>
    <row r="73" spans="1:13" s="6" customFormat="1" ht="51" x14ac:dyDescent="0.2">
      <c r="A73" s="62" t="s">
        <v>141</v>
      </c>
      <c r="B73" s="51">
        <v>1747.8</v>
      </c>
      <c r="C73" s="51">
        <v>1747.8</v>
      </c>
      <c r="D73" s="51">
        <v>1747.8</v>
      </c>
      <c r="E73" s="60">
        <f t="shared" si="11"/>
        <v>100</v>
      </c>
      <c r="F73" s="60">
        <f t="shared" si="12"/>
        <v>100</v>
      </c>
      <c r="G73" s="51">
        <v>0</v>
      </c>
      <c r="H73" s="60">
        <f t="shared" si="13"/>
        <v>-1747.8</v>
      </c>
      <c r="I73" s="60">
        <f t="shared" si="14"/>
        <v>-100</v>
      </c>
      <c r="J73" s="60">
        <f t="shared" si="15"/>
        <v>-1747.8</v>
      </c>
      <c r="K73" s="60">
        <f t="shared" si="16"/>
        <v>-100</v>
      </c>
      <c r="L73" s="61">
        <f t="shared" si="17"/>
        <v>-1747.8</v>
      </c>
      <c r="M73" s="61">
        <f t="shared" si="18"/>
        <v>-100</v>
      </c>
    </row>
    <row r="74" spans="1:13" s="6" customFormat="1" ht="114.75" x14ac:dyDescent="0.2">
      <c r="A74" s="62" t="s">
        <v>142</v>
      </c>
      <c r="B74" s="51">
        <v>28.7</v>
      </c>
      <c r="C74" s="51">
        <v>28.7</v>
      </c>
      <c r="D74" s="51">
        <v>28.7</v>
      </c>
      <c r="E74" s="60">
        <f t="shared" si="11"/>
        <v>100</v>
      </c>
      <c r="F74" s="60">
        <f t="shared" si="12"/>
        <v>100</v>
      </c>
      <c r="G74" s="51">
        <v>0</v>
      </c>
      <c r="H74" s="60">
        <f t="shared" si="13"/>
        <v>-28.7</v>
      </c>
      <c r="I74" s="60">
        <f t="shared" si="14"/>
        <v>-100</v>
      </c>
      <c r="J74" s="60">
        <f t="shared" si="15"/>
        <v>-28.7</v>
      </c>
      <c r="K74" s="60">
        <f t="shared" si="16"/>
        <v>-100</v>
      </c>
      <c r="L74" s="61">
        <f t="shared" si="17"/>
        <v>-28.7</v>
      </c>
      <c r="M74" s="61">
        <f t="shared" si="18"/>
        <v>-100</v>
      </c>
    </row>
    <row r="75" spans="1:13" s="6" customFormat="1" ht="16.5" customHeight="1" x14ac:dyDescent="0.2">
      <c r="A75" s="59" t="s">
        <v>143</v>
      </c>
      <c r="B75" s="50">
        <f>B76+B77</f>
        <v>9701.6</v>
      </c>
      <c r="C75" s="50">
        <f>C76+C77</f>
        <v>9701.6</v>
      </c>
      <c r="D75" s="50">
        <f>D76+D77</f>
        <v>9819.6</v>
      </c>
      <c r="E75" s="56">
        <f t="shared" si="11"/>
        <v>101.21629421951019</v>
      </c>
      <c r="F75" s="56">
        <f t="shared" si="12"/>
        <v>101.21629421951019</v>
      </c>
      <c r="G75" s="50">
        <f>G76+G77</f>
        <v>5395.3</v>
      </c>
      <c r="H75" s="56">
        <f t="shared" si="13"/>
        <v>-4306.3</v>
      </c>
      <c r="I75" s="56">
        <f t="shared" si="14"/>
        <v>-44.387523707429708</v>
      </c>
      <c r="J75" s="56">
        <f t="shared" si="15"/>
        <v>-4306.3</v>
      </c>
      <c r="K75" s="56">
        <f t="shared" si="16"/>
        <v>-44.387523707429708</v>
      </c>
      <c r="L75" s="57">
        <f t="shared" si="17"/>
        <v>-4424.3</v>
      </c>
      <c r="M75" s="57">
        <f t="shared" si="18"/>
        <v>-45.055806753839263</v>
      </c>
    </row>
    <row r="76" spans="1:13" s="6" customFormat="1" ht="18.75" customHeight="1" x14ac:dyDescent="0.2">
      <c r="A76" s="62" t="s">
        <v>144</v>
      </c>
      <c r="B76" s="51">
        <v>9677.6</v>
      </c>
      <c r="C76" s="51">
        <v>9677.6</v>
      </c>
      <c r="D76" s="60">
        <v>9795.6</v>
      </c>
      <c r="E76" s="60">
        <f t="shared" si="11"/>
        <v>101.2193105728693</v>
      </c>
      <c r="F76" s="60">
        <f t="shared" si="12"/>
        <v>101.2193105728693</v>
      </c>
      <c r="G76" s="51">
        <v>5395.3</v>
      </c>
      <c r="H76" s="60">
        <f t="shared" si="13"/>
        <v>-4282.3</v>
      </c>
      <c r="I76" s="60">
        <f t="shared" si="14"/>
        <v>-44.249607340662969</v>
      </c>
      <c r="J76" s="60">
        <f t="shared" si="15"/>
        <v>-4282.3</v>
      </c>
      <c r="K76" s="60">
        <f t="shared" si="16"/>
        <v>-44.249607340662969</v>
      </c>
      <c r="L76" s="61">
        <f t="shared" si="17"/>
        <v>-4400.3</v>
      </c>
      <c r="M76" s="61">
        <f t="shared" si="18"/>
        <v>-44.921189105312592</v>
      </c>
    </row>
    <row r="77" spans="1:13" s="6" customFormat="1" ht="25.5" x14ac:dyDescent="0.2">
      <c r="A77" s="62" t="s">
        <v>145</v>
      </c>
      <c r="B77" s="51">
        <v>24</v>
      </c>
      <c r="C77" s="51">
        <v>24</v>
      </c>
      <c r="D77" s="51">
        <v>24</v>
      </c>
      <c r="E77" s="60">
        <f t="shared" si="11"/>
        <v>100</v>
      </c>
      <c r="F77" s="60">
        <f t="shared" si="12"/>
        <v>100</v>
      </c>
      <c r="G77" s="51">
        <v>0</v>
      </c>
      <c r="H77" s="60">
        <f t="shared" si="13"/>
        <v>-24</v>
      </c>
      <c r="I77" s="60">
        <f t="shared" si="14"/>
        <v>-100</v>
      </c>
      <c r="J77" s="60">
        <f t="shared" si="15"/>
        <v>-24</v>
      </c>
      <c r="K77" s="60">
        <f t="shared" si="16"/>
        <v>-100</v>
      </c>
      <c r="L77" s="61">
        <f t="shared" si="17"/>
        <v>-24</v>
      </c>
      <c r="M77" s="61">
        <f t="shared" si="18"/>
        <v>-100</v>
      </c>
    </row>
    <row r="78" spans="1:13" s="6" customFormat="1" ht="18.75" customHeight="1" x14ac:dyDescent="0.2">
      <c r="A78" s="59" t="s">
        <v>146</v>
      </c>
      <c r="B78" s="50">
        <f>B79+B136</f>
        <v>3221105.5</v>
      </c>
      <c r="C78" s="50">
        <f>C79+C136</f>
        <v>3221105.5</v>
      </c>
      <c r="D78" s="50">
        <f>D79+D136</f>
        <v>3221105.5</v>
      </c>
      <c r="E78" s="56">
        <f t="shared" si="11"/>
        <v>100</v>
      </c>
      <c r="F78" s="56">
        <f t="shared" si="12"/>
        <v>100</v>
      </c>
      <c r="G78" s="50">
        <f>G79+G136</f>
        <v>2736664.7</v>
      </c>
      <c r="H78" s="56">
        <f t="shared" si="13"/>
        <v>-484440.79999999981</v>
      </c>
      <c r="I78" s="56">
        <f t="shared" si="14"/>
        <v>-15.03958190751591</v>
      </c>
      <c r="J78" s="56">
        <f t="shared" si="15"/>
        <v>-484440.79999999981</v>
      </c>
      <c r="K78" s="56">
        <f t="shared" si="16"/>
        <v>-15.03958190751591</v>
      </c>
      <c r="L78" s="57">
        <f t="shared" si="17"/>
        <v>-484440.79999999981</v>
      </c>
      <c r="M78" s="57">
        <f t="shared" si="18"/>
        <v>-15.03958190751591</v>
      </c>
    </row>
    <row r="79" spans="1:13" s="6" customFormat="1" ht="33" customHeight="1" x14ac:dyDescent="0.2">
      <c r="A79" s="59" t="s">
        <v>4</v>
      </c>
      <c r="B79" s="50">
        <f>B80+B83+B102+B125</f>
        <v>3233136.8</v>
      </c>
      <c r="C79" s="50">
        <f t="shared" ref="C79:D79" si="19">C80+C83+C102+C125</f>
        <v>3233136.8</v>
      </c>
      <c r="D79" s="50">
        <f t="shared" si="19"/>
        <v>3233136.8</v>
      </c>
      <c r="E79" s="56">
        <f t="shared" si="11"/>
        <v>100</v>
      </c>
      <c r="F79" s="56">
        <f t="shared" si="12"/>
        <v>100</v>
      </c>
      <c r="G79" s="50">
        <f t="shared" ref="G79" si="20">G80+G83+G102+G125</f>
        <v>2736664.7</v>
      </c>
      <c r="H79" s="56">
        <f t="shared" si="13"/>
        <v>-496472.09999999963</v>
      </c>
      <c r="I79" s="56">
        <f t="shared" si="14"/>
        <v>-15.355740592232275</v>
      </c>
      <c r="J79" s="56">
        <f t="shared" si="15"/>
        <v>-496472.09999999963</v>
      </c>
      <c r="K79" s="56">
        <f t="shared" si="16"/>
        <v>-15.355740592232275</v>
      </c>
      <c r="L79" s="57">
        <f t="shared" si="17"/>
        <v>-496472.09999999963</v>
      </c>
      <c r="M79" s="57">
        <f t="shared" si="18"/>
        <v>-15.355740592232275</v>
      </c>
    </row>
    <row r="80" spans="1:13" s="6" customFormat="1" ht="33" customHeight="1" x14ac:dyDescent="0.2">
      <c r="A80" s="59" t="s">
        <v>5</v>
      </c>
      <c r="B80" s="50">
        <f>B81</f>
        <v>21967</v>
      </c>
      <c r="C80" s="50">
        <f t="shared" ref="C80:D81" si="21">C81</f>
        <v>21967</v>
      </c>
      <c r="D80" s="50">
        <f t="shared" si="21"/>
        <v>21967</v>
      </c>
      <c r="E80" s="56">
        <f t="shared" si="11"/>
        <v>100</v>
      </c>
      <c r="F80" s="56">
        <f t="shared" si="12"/>
        <v>100</v>
      </c>
      <c r="G80" s="50">
        <f t="shared" ref="G80:G81" si="22">G81</f>
        <v>0</v>
      </c>
      <c r="H80" s="56">
        <f t="shared" ref="H80:H82" si="23">G80-B80</f>
        <v>-21967</v>
      </c>
      <c r="I80" s="56">
        <f t="shared" ref="I80:I82" si="24">H80/B80*100</f>
        <v>-100</v>
      </c>
      <c r="J80" s="56">
        <f t="shared" ref="J80:J82" si="25">G80-C80</f>
        <v>-21967</v>
      </c>
      <c r="K80" s="56">
        <f t="shared" ref="K80:K82" si="26">J80/C80*100</f>
        <v>-100</v>
      </c>
      <c r="L80" s="57">
        <f t="shared" ref="L80:L82" si="27">G80-D80</f>
        <v>-21967</v>
      </c>
      <c r="M80" s="57">
        <f t="shared" ref="M80:M82" si="28">L80/D80*100</f>
        <v>-100</v>
      </c>
    </row>
    <row r="81" spans="1:13" s="6" customFormat="1" ht="18.75" customHeight="1" x14ac:dyDescent="0.2">
      <c r="A81" s="59" t="s">
        <v>198</v>
      </c>
      <c r="B81" s="51">
        <f>B82</f>
        <v>21967</v>
      </c>
      <c r="C81" s="51">
        <f t="shared" si="21"/>
        <v>21967</v>
      </c>
      <c r="D81" s="51">
        <f t="shared" si="21"/>
        <v>21967</v>
      </c>
      <c r="E81" s="60">
        <f t="shared" si="11"/>
        <v>100</v>
      </c>
      <c r="F81" s="60">
        <f t="shared" si="12"/>
        <v>100</v>
      </c>
      <c r="G81" s="51">
        <f t="shared" si="22"/>
        <v>0</v>
      </c>
      <c r="H81" s="60">
        <f t="shared" si="23"/>
        <v>-21967</v>
      </c>
      <c r="I81" s="60">
        <f t="shared" si="24"/>
        <v>-100</v>
      </c>
      <c r="J81" s="60">
        <f t="shared" si="25"/>
        <v>-21967</v>
      </c>
      <c r="K81" s="60">
        <f t="shared" si="26"/>
        <v>-100</v>
      </c>
      <c r="L81" s="61">
        <f t="shared" si="27"/>
        <v>-21967</v>
      </c>
      <c r="M81" s="61">
        <f t="shared" si="28"/>
        <v>-100</v>
      </c>
    </row>
    <row r="82" spans="1:13" s="6" customFormat="1" ht="66" customHeight="1" x14ac:dyDescent="0.2">
      <c r="A82" s="64" t="s">
        <v>148</v>
      </c>
      <c r="B82" s="51">
        <v>21967</v>
      </c>
      <c r="C82" s="51">
        <v>21967</v>
      </c>
      <c r="D82" s="51">
        <v>21967</v>
      </c>
      <c r="E82" s="60">
        <f t="shared" si="11"/>
        <v>100</v>
      </c>
      <c r="F82" s="60">
        <f t="shared" si="12"/>
        <v>100</v>
      </c>
      <c r="G82" s="86">
        <v>0</v>
      </c>
      <c r="H82" s="60">
        <f t="shared" si="23"/>
        <v>-21967</v>
      </c>
      <c r="I82" s="60">
        <f t="shared" si="24"/>
        <v>-100</v>
      </c>
      <c r="J82" s="60">
        <f t="shared" si="25"/>
        <v>-21967</v>
      </c>
      <c r="K82" s="60">
        <f t="shared" si="26"/>
        <v>-100</v>
      </c>
      <c r="L82" s="61">
        <f t="shared" si="27"/>
        <v>-21967</v>
      </c>
      <c r="M82" s="61">
        <f t="shared" si="28"/>
        <v>-100</v>
      </c>
    </row>
    <row r="83" spans="1:13" s="6" customFormat="1" ht="28.5" customHeight="1" x14ac:dyDescent="0.2">
      <c r="A83" s="58" t="s">
        <v>6</v>
      </c>
      <c r="B83" s="50">
        <f>B84+B85+B86+B87+B88+B89+B90</f>
        <v>2291175.9</v>
      </c>
      <c r="C83" s="50">
        <f t="shared" ref="C83:D83" si="29">C84+C85+C86+C87+C88+C89+C90</f>
        <v>2291175.9</v>
      </c>
      <c r="D83" s="50">
        <f t="shared" si="29"/>
        <v>2291175.9</v>
      </c>
      <c r="E83" s="56">
        <f t="shared" si="11"/>
        <v>100</v>
      </c>
      <c r="F83" s="56">
        <f t="shared" si="12"/>
        <v>100</v>
      </c>
      <c r="G83" s="50">
        <f t="shared" ref="G83" si="30">G84+G85+G86+G87+G88+G89+G90</f>
        <v>1880892.1</v>
      </c>
      <c r="H83" s="56">
        <f t="shared" si="13"/>
        <v>-410283.79999999981</v>
      </c>
      <c r="I83" s="56">
        <f t="shared" si="14"/>
        <v>-17.907127951197456</v>
      </c>
      <c r="J83" s="56">
        <f t="shared" si="15"/>
        <v>-410283.79999999981</v>
      </c>
      <c r="K83" s="56">
        <f t="shared" si="16"/>
        <v>-17.907127951197456</v>
      </c>
      <c r="L83" s="57">
        <f t="shared" si="17"/>
        <v>-410283.79999999981</v>
      </c>
      <c r="M83" s="57">
        <f t="shared" si="18"/>
        <v>-17.907127951197456</v>
      </c>
    </row>
    <row r="84" spans="1:13" s="6" customFormat="1" ht="30" customHeight="1" x14ac:dyDescent="0.2">
      <c r="A84" s="62" t="s">
        <v>149</v>
      </c>
      <c r="B84" s="51">
        <v>1343458</v>
      </c>
      <c r="C84" s="51">
        <v>1343458</v>
      </c>
      <c r="D84" s="51">
        <v>1343458</v>
      </c>
      <c r="E84" s="60">
        <f t="shared" si="11"/>
        <v>100</v>
      </c>
      <c r="F84" s="60">
        <f t="shared" si="12"/>
        <v>100</v>
      </c>
      <c r="G84" s="86">
        <v>816710.4</v>
      </c>
      <c r="H84" s="60">
        <f t="shared" si="13"/>
        <v>-526747.6</v>
      </c>
      <c r="I84" s="60">
        <f t="shared" si="14"/>
        <v>-39.208341459130089</v>
      </c>
      <c r="J84" s="60">
        <f t="shared" si="15"/>
        <v>-526747.6</v>
      </c>
      <c r="K84" s="60">
        <f t="shared" si="16"/>
        <v>-39.208341459130089</v>
      </c>
      <c r="L84" s="61">
        <f t="shared" si="17"/>
        <v>-526747.6</v>
      </c>
      <c r="M84" s="61">
        <f t="shared" si="18"/>
        <v>-39.208341459130089</v>
      </c>
    </row>
    <row r="85" spans="1:13" s="6" customFormat="1" ht="124.5" customHeight="1" x14ac:dyDescent="0.2">
      <c r="A85" s="62" t="s">
        <v>150</v>
      </c>
      <c r="B85" s="51">
        <v>7508.4</v>
      </c>
      <c r="C85" s="51">
        <v>7508.4</v>
      </c>
      <c r="D85" s="51">
        <v>7508.4</v>
      </c>
      <c r="E85" s="60">
        <f t="shared" si="11"/>
        <v>100</v>
      </c>
      <c r="F85" s="60">
        <f t="shared" si="12"/>
        <v>100</v>
      </c>
      <c r="G85" s="86">
        <v>0</v>
      </c>
      <c r="H85" s="60">
        <f t="shared" si="13"/>
        <v>-7508.4</v>
      </c>
      <c r="I85" s="60">
        <f t="shared" si="14"/>
        <v>-100</v>
      </c>
      <c r="J85" s="60">
        <f t="shared" si="15"/>
        <v>-7508.4</v>
      </c>
      <c r="K85" s="60">
        <f t="shared" si="16"/>
        <v>-100</v>
      </c>
      <c r="L85" s="61">
        <f t="shared" si="17"/>
        <v>-7508.4</v>
      </c>
      <c r="M85" s="61">
        <f t="shared" si="18"/>
        <v>-100</v>
      </c>
    </row>
    <row r="86" spans="1:13" s="6" customFormat="1" ht="54.75" customHeight="1" x14ac:dyDescent="0.2">
      <c r="A86" s="62" t="s">
        <v>151</v>
      </c>
      <c r="B86" s="51">
        <f>29950+4504.9</f>
        <v>34454.9</v>
      </c>
      <c r="C86" s="51">
        <f>29950+4504.9</f>
        <v>34454.9</v>
      </c>
      <c r="D86" s="51">
        <f>29950+4504.9</f>
        <v>34454.9</v>
      </c>
      <c r="E86" s="60">
        <f t="shared" si="11"/>
        <v>100</v>
      </c>
      <c r="F86" s="60">
        <f t="shared" si="12"/>
        <v>100</v>
      </c>
      <c r="G86" s="86">
        <v>36496.800000000003</v>
      </c>
      <c r="H86" s="60">
        <f t="shared" si="13"/>
        <v>2041.9000000000015</v>
      </c>
      <c r="I86" s="60">
        <f t="shared" si="14"/>
        <v>5.9262978560378974</v>
      </c>
      <c r="J86" s="60">
        <f t="shared" si="15"/>
        <v>2041.9000000000015</v>
      </c>
      <c r="K86" s="60">
        <f t="shared" si="16"/>
        <v>5.9262978560378974</v>
      </c>
      <c r="L86" s="61">
        <f t="shared" si="17"/>
        <v>2041.9000000000015</v>
      </c>
      <c r="M86" s="61">
        <f t="shared" si="18"/>
        <v>5.9262978560378974</v>
      </c>
    </row>
    <row r="87" spans="1:13" s="6" customFormat="1" ht="33.75" customHeight="1" x14ac:dyDescent="0.2">
      <c r="A87" s="62" t="s">
        <v>152</v>
      </c>
      <c r="B87" s="51">
        <v>16528</v>
      </c>
      <c r="C87" s="51">
        <v>16528</v>
      </c>
      <c r="D87" s="51">
        <v>16528</v>
      </c>
      <c r="E87" s="60">
        <f t="shared" si="11"/>
        <v>100</v>
      </c>
      <c r="F87" s="60">
        <f t="shared" si="12"/>
        <v>100</v>
      </c>
      <c r="G87" s="86">
        <v>8678</v>
      </c>
      <c r="H87" s="60">
        <f t="shared" si="13"/>
        <v>-7850</v>
      </c>
      <c r="I87" s="60">
        <f t="shared" si="14"/>
        <v>-47.49515972894482</v>
      </c>
      <c r="J87" s="60">
        <f t="shared" si="15"/>
        <v>-7850</v>
      </c>
      <c r="K87" s="60">
        <f t="shared" si="16"/>
        <v>-47.49515972894482</v>
      </c>
      <c r="L87" s="61">
        <f t="shared" si="17"/>
        <v>-7850</v>
      </c>
      <c r="M87" s="61">
        <f t="shared" si="18"/>
        <v>-47.49515972894482</v>
      </c>
    </row>
    <row r="88" spans="1:13" s="6" customFormat="1" ht="25.5" x14ac:dyDescent="0.2">
      <c r="A88" s="62" t="s">
        <v>153</v>
      </c>
      <c r="B88" s="51">
        <v>295</v>
      </c>
      <c r="C88" s="51">
        <v>295</v>
      </c>
      <c r="D88" s="51">
        <v>295</v>
      </c>
      <c r="E88" s="60">
        <f t="shared" si="11"/>
        <v>100</v>
      </c>
      <c r="F88" s="60">
        <f t="shared" si="12"/>
        <v>100</v>
      </c>
      <c r="G88" s="86">
        <v>299.5</v>
      </c>
      <c r="H88" s="60">
        <f t="shared" si="13"/>
        <v>4.5</v>
      </c>
      <c r="I88" s="60">
        <f t="shared" si="14"/>
        <v>1.5254237288135595</v>
      </c>
      <c r="J88" s="60">
        <f t="shared" si="15"/>
        <v>4.5</v>
      </c>
      <c r="K88" s="60">
        <f t="shared" si="16"/>
        <v>1.5254237288135595</v>
      </c>
      <c r="L88" s="61">
        <f t="shared" si="17"/>
        <v>4.5</v>
      </c>
      <c r="M88" s="61">
        <f t="shared" si="18"/>
        <v>1.5254237288135595</v>
      </c>
    </row>
    <row r="89" spans="1:13" s="6" customFormat="1" ht="51" x14ac:dyDescent="0.2">
      <c r="A89" s="62" t="s">
        <v>154</v>
      </c>
      <c r="B89" s="51">
        <f>226896.8+19240.2</f>
        <v>246137</v>
      </c>
      <c r="C89" s="51">
        <f>226896.8+19240.2</f>
        <v>246137</v>
      </c>
      <c r="D89" s="51">
        <f>226896.8+19240.2</f>
        <v>246137</v>
      </c>
      <c r="E89" s="60">
        <f t="shared" si="11"/>
        <v>100</v>
      </c>
      <c r="F89" s="60">
        <f t="shared" si="12"/>
        <v>100</v>
      </c>
      <c r="G89" s="86">
        <v>0</v>
      </c>
      <c r="H89" s="60">
        <f t="shared" si="13"/>
        <v>-246137</v>
      </c>
      <c r="I89" s="60">
        <f t="shared" si="14"/>
        <v>-100</v>
      </c>
      <c r="J89" s="60">
        <f t="shared" si="15"/>
        <v>-246137</v>
      </c>
      <c r="K89" s="60">
        <f t="shared" si="16"/>
        <v>-100</v>
      </c>
      <c r="L89" s="61">
        <f t="shared" si="17"/>
        <v>-246137</v>
      </c>
      <c r="M89" s="61">
        <f t="shared" si="18"/>
        <v>-100</v>
      </c>
    </row>
    <row r="90" spans="1:13" s="6" customFormat="1" ht="19.5" customHeight="1" x14ac:dyDescent="0.2">
      <c r="A90" s="59" t="s">
        <v>147</v>
      </c>
      <c r="B90" s="50">
        <f>B91+B92+B93+B94+B95+B96+B97+B98+B99+B100+B101</f>
        <v>642794.6</v>
      </c>
      <c r="C90" s="50">
        <f t="shared" ref="C90:D90" si="31">C91+C92+C93+C94+C95+C96+C97+C98+C99+C100+C101</f>
        <v>642794.6</v>
      </c>
      <c r="D90" s="50">
        <f t="shared" si="31"/>
        <v>642794.6</v>
      </c>
      <c r="E90" s="56">
        <f t="shared" si="11"/>
        <v>100</v>
      </c>
      <c r="F90" s="56">
        <f t="shared" si="12"/>
        <v>100</v>
      </c>
      <c r="G90" s="50">
        <f>G91+G92+G93+G94+G95+G96+G97+G98+G99+G100+G101</f>
        <v>1018707.3999999999</v>
      </c>
      <c r="H90" s="56">
        <f t="shared" si="13"/>
        <v>375912.79999999993</v>
      </c>
      <c r="I90" s="56">
        <f t="shared" si="14"/>
        <v>58.481013997317334</v>
      </c>
      <c r="J90" s="56">
        <f t="shared" si="15"/>
        <v>375912.79999999993</v>
      </c>
      <c r="K90" s="56">
        <f t="shared" si="16"/>
        <v>58.481013997317334</v>
      </c>
      <c r="L90" s="57">
        <f t="shared" si="17"/>
        <v>375912.79999999993</v>
      </c>
      <c r="M90" s="57">
        <f t="shared" si="18"/>
        <v>58.481013997317334</v>
      </c>
    </row>
    <row r="91" spans="1:13" s="6" customFormat="1" ht="42" customHeight="1" x14ac:dyDescent="0.2">
      <c r="A91" s="62" t="s">
        <v>155</v>
      </c>
      <c r="B91" s="51">
        <f>12272.4+6177.3</f>
        <v>18449.7</v>
      </c>
      <c r="C91" s="51">
        <f t="shared" ref="C91:D91" si="32">12272.4+6177.3</f>
        <v>18449.7</v>
      </c>
      <c r="D91" s="51">
        <f t="shared" si="32"/>
        <v>18449.7</v>
      </c>
      <c r="E91" s="60">
        <f t="shared" si="11"/>
        <v>100</v>
      </c>
      <c r="F91" s="60">
        <f t="shared" si="12"/>
        <v>100</v>
      </c>
      <c r="G91" s="51">
        <v>396736.7</v>
      </c>
      <c r="H91" s="60">
        <f t="shared" si="13"/>
        <v>378287</v>
      </c>
      <c r="I91" s="60">
        <f t="shared" si="14"/>
        <v>2050.3693826999897</v>
      </c>
      <c r="J91" s="60">
        <f t="shared" si="15"/>
        <v>378287</v>
      </c>
      <c r="K91" s="60">
        <f t="shared" si="16"/>
        <v>2050.3693826999897</v>
      </c>
      <c r="L91" s="61">
        <f t="shared" si="17"/>
        <v>378287</v>
      </c>
      <c r="M91" s="61">
        <f t="shared" si="18"/>
        <v>2050.3693826999897</v>
      </c>
    </row>
    <row r="92" spans="1:13" s="6" customFormat="1" ht="25.5" x14ac:dyDescent="0.2">
      <c r="A92" s="62" t="s">
        <v>156</v>
      </c>
      <c r="B92" s="51">
        <v>3285</v>
      </c>
      <c r="C92" s="51">
        <v>3285</v>
      </c>
      <c r="D92" s="51">
        <v>3285</v>
      </c>
      <c r="E92" s="60">
        <f t="shared" si="11"/>
        <v>100</v>
      </c>
      <c r="F92" s="60">
        <f t="shared" si="12"/>
        <v>100</v>
      </c>
      <c r="G92" s="51">
        <v>4061</v>
      </c>
      <c r="H92" s="60">
        <f t="shared" si="13"/>
        <v>776</v>
      </c>
      <c r="I92" s="60">
        <f t="shared" si="14"/>
        <v>23.622526636225267</v>
      </c>
      <c r="J92" s="60">
        <f t="shared" si="15"/>
        <v>776</v>
      </c>
      <c r="K92" s="60">
        <f t="shared" si="16"/>
        <v>23.622526636225267</v>
      </c>
      <c r="L92" s="61">
        <f t="shared" si="17"/>
        <v>776</v>
      </c>
      <c r="M92" s="61">
        <f t="shared" si="18"/>
        <v>23.622526636225267</v>
      </c>
    </row>
    <row r="93" spans="1:13" s="6" customFormat="1" ht="38.25" x14ac:dyDescent="0.2">
      <c r="A93" s="62" t="s">
        <v>157</v>
      </c>
      <c r="B93" s="51">
        <f>66823.4+12763.6+4698.6-84285.6+84285.6</f>
        <v>84285.6</v>
      </c>
      <c r="C93" s="51">
        <f t="shared" ref="C93:D93" si="33">66823.4+12763.6+4698.6-84285.6+84285.6</f>
        <v>84285.6</v>
      </c>
      <c r="D93" s="51">
        <f t="shared" si="33"/>
        <v>84285.6</v>
      </c>
      <c r="E93" s="60">
        <f t="shared" si="11"/>
        <v>100</v>
      </c>
      <c r="F93" s="60">
        <f t="shared" si="12"/>
        <v>100</v>
      </c>
      <c r="G93" s="51">
        <v>0</v>
      </c>
      <c r="H93" s="60">
        <f t="shared" si="13"/>
        <v>-84285.6</v>
      </c>
      <c r="I93" s="60">
        <f t="shared" si="14"/>
        <v>-100</v>
      </c>
      <c r="J93" s="60">
        <f t="shared" si="15"/>
        <v>-84285.6</v>
      </c>
      <c r="K93" s="60">
        <f t="shared" si="16"/>
        <v>-100</v>
      </c>
      <c r="L93" s="61">
        <f t="shared" si="17"/>
        <v>-84285.6</v>
      </c>
      <c r="M93" s="61">
        <f t="shared" si="18"/>
        <v>-100</v>
      </c>
    </row>
    <row r="94" spans="1:13" s="6" customFormat="1" ht="38.25" x14ac:dyDescent="0.2">
      <c r="A94" s="62" t="s">
        <v>158</v>
      </c>
      <c r="B94" s="51">
        <v>8293.2999999999993</v>
      </c>
      <c r="C94" s="51">
        <v>8293.2999999999993</v>
      </c>
      <c r="D94" s="51">
        <v>8293.2999999999993</v>
      </c>
      <c r="E94" s="60">
        <f t="shared" si="11"/>
        <v>100</v>
      </c>
      <c r="F94" s="60">
        <f t="shared" si="12"/>
        <v>100</v>
      </c>
      <c r="G94" s="51">
        <v>249712.4</v>
      </c>
      <c r="H94" s="60">
        <f t="shared" si="13"/>
        <v>241419.1</v>
      </c>
      <c r="I94" s="60">
        <f t="shared" si="14"/>
        <v>2911.0137098621781</v>
      </c>
      <c r="J94" s="60">
        <f t="shared" si="15"/>
        <v>241419.1</v>
      </c>
      <c r="K94" s="60">
        <f t="shared" si="16"/>
        <v>2911.0137098621781</v>
      </c>
      <c r="L94" s="61">
        <f t="shared" si="17"/>
        <v>241419.1</v>
      </c>
      <c r="M94" s="61">
        <f t="shared" si="18"/>
        <v>2911.0137098621781</v>
      </c>
    </row>
    <row r="95" spans="1:13" s="6" customFormat="1" ht="58.5" customHeight="1" x14ac:dyDescent="0.2">
      <c r="A95" s="62" t="s">
        <v>208</v>
      </c>
      <c r="B95" s="51">
        <v>0</v>
      </c>
      <c r="C95" s="51">
        <v>0</v>
      </c>
      <c r="D95" s="51">
        <v>0</v>
      </c>
      <c r="E95" s="60">
        <v>0</v>
      </c>
      <c r="F95" s="60">
        <v>0</v>
      </c>
      <c r="G95" s="51">
        <v>88951.2</v>
      </c>
      <c r="H95" s="60">
        <f t="shared" si="13"/>
        <v>88951.2</v>
      </c>
      <c r="I95" s="60"/>
      <c r="J95" s="60">
        <f t="shared" si="15"/>
        <v>88951.2</v>
      </c>
      <c r="K95" s="60"/>
      <c r="L95" s="61">
        <f t="shared" si="17"/>
        <v>88951.2</v>
      </c>
      <c r="M95" s="61"/>
    </row>
    <row r="96" spans="1:13" s="6" customFormat="1" ht="25.5" x14ac:dyDescent="0.2">
      <c r="A96" s="62" t="s">
        <v>159</v>
      </c>
      <c r="B96" s="51">
        <v>368007.3</v>
      </c>
      <c r="C96" s="51">
        <v>368007.3</v>
      </c>
      <c r="D96" s="51">
        <v>368007.3</v>
      </c>
      <c r="E96" s="60">
        <f t="shared" si="11"/>
        <v>100</v>
      </c>
      <c r="F96" s="60">
        <f t="shared" si="12"/>
        <v>100</v>
      </c>
      <c r="G96" s="51">
        <v>193273.60000000001</v>
      </c>
      <c r="H96" s="60">
        <f t="shared" si="13"/>
        <v>-174733.69999999998</v>
      </c>
      <c r="I96" s="60">
        <f t="shared" si="14"/>
        <v>-47.481041816290052</v>
      </c>
      <c r="J96" s="60">
        <f t="shared" si="15"/>
        <v>-174733.69999999998</v>
      </c>
      <c r="K96" s="60">
        <f t="shared" si="16"/>
        <v>-47.481041816290052</v>
      </c>
      <c r="L96" s="61">
        <f t="shared" si="17"/>
        <v>-174733.69999999998</v>
      </c>
      <c r="M96" s="61">
        <f t="shared" si="18"/>
        <v>-47.481041816290052</v>
      </c>
    </row>
    <row r="97" spans="1:13" s="6" customFormat="1" ht="33" customHeight="1" x14ac:dyDescent="0.2">
      <c r="A97" s="62" t="s">
        <v>160</v>
      </c>
      <c r="B97" s="51">
        <v>10000</v>
      </c>
      <c r="C97" s="51">
        <v>10000</v>
      </c>
      <c r="D97" s="51">
        <v>10000</v>
      </c>
      <c r="E97" s="60">
        <f t="shared" si="11"/>
        <v>100</v>
      </c>
      <c r="F97" s="60">
        <f t="shared" si="12"/>
        <v>100</v>
      </c>
      <c r="G97" s="51">
        <v>0</v>
      </c>
      <c r="H97" s="60">
        <f t="shared" si="13"/>
        <v>-10000</v>
      </c>
      <c r="I97" s="60">
        <f t="shared" si="14"/>
        <v>-100</v>
      </c>
      <c r="J97" s="60">
        <f t="shared" si="15"/>
        <v>-10000</v>
      </c>
      <c r="K97" s="60">
        <f t="shared" si="16"/>
        <v>-100</v>
      </c>
      <c r="L97" s="61">
        <f t="shared" si="17"/>
        <v>-10000</v>
      </c>
      <c r="M97" s="61">
        <f t="shared" si="18"/>
        <v>-100</v>
      </c>
    </row>
    <row r="98" spans="1:13" s="6" customFormat="1" ht="51" x14ac:dyDescent="0.2">
      <c r="A98" s="62" t="s">
        <v>161</v>
      </c>
      <c r="B98" s="51">
        <v>2000</v>
      </c>
      <c r="C98" s="51">
        <v>2000</v>
      </c>
      <c r="D98" s="51">
        <v>2000</v>
      </c>
      <c r="E98" s="60">
        <f t="shared" si="11"/>
        <v>100</v>
      </c>
      <c r="F98" s="60">
        <f t="shared" si="12"/>
        <v>100</v>
      </c>
      <c r="G98" s="51">
        <v>0</v>
      </c>
      <c r="H98" s="60">
        <f t="shared" si="13"/>
        <v>-2000</v>
      </c>
      <c r="I98" s="60">
        <f t="shared" si="14"/>
        <v>-100</v>
      </c>
      <c r="J98" s="60">
        <f t="shared" si="15"/>
        <v>-2000</v>
      </c>
      <c r="K98" s="60">
        <f t="shared" si="16"/>
        <v>-100</v>
      </c>
      <c r="L98" s="61">
        <f t="shared" si="17"/>
        <v>-2000</v>
      </c>
      <c r="M98" s="61">
        <f t="shared" si="18"/>
        <v>-100</v>
      </c>
    </row>
    <row r="99" spans="1:13" s="6" customFormat="1" ht="70.5" customHeight="1" x14ac:dyDescent="0.2">
      <c r="A99" s="62" t="s">
        <v>162</v>
      </c>
      <c r="B99" s="51">
        <f>16427+416</f>
        <v>16843</v>
      </c>
      <c r="C99" s="51">
        <f t="shared" ref="C99:D99" si="34">16427+416</f>
        <v>16843</v>
      </c>
      <c r="D99" s="51">
        <f t="shared" si="34"/>
        <v>16843</v>
      </c>
      <c r="E99" s="60">
        <f t="shared" si="11"/>
        <v>100</v>
      </c>
      <c r="F99" s="60">
        <f t="shared" si="12"/>
        <v>100</v>
      </c>
      <c r="G99" s="51">
        <v>0</v>
      </c>
      <c r="H99" s="60">
        <f t="shared" si="13"/>
        <v>-16843</v>
      </c>
      <c r="I99" s="60">
        <f t="shared" si="14"/>
        <v>-100</v>
      </c>
      <c r="J99" s="60">
        <f t="shared" si="15"/>
        <v>-16843</v>
      </c>
      <c r="K99" s="60">
        <f t="shared" si="16"/>
        <v>-100</v>
      </c>
      <c r="L99" s="61">
        <f t="shared" si="17"/>
        <v>-16843</v>
      </c>
      <c r="M99" s="61">
        <f t="shared" si="18"/>
        <v>-100</v>
      </c>
    </row>
    <row r="100" spans="1:13" s="6" customFormat="1" ht="31.5" customHeight="1" x14ac:dyDescent="0.2">
      <c r="A100" s="62" t="s">
        <v>163</v>
      </c>
      <c r="B100" s="51">
        <v>131307.29999999999</v>
      </c>
      <c r="C100" s="51">
        <v>131307.29999999999</v>
      </c>
      <c r="D100" s="51">
        <v>131307.29999999999</v>
      </c>
      <c r="E100" s="60">
        <f t="shared" si="11"/>
        <v>100</v>
      </c>
      <c r="F100" s="60">
        <f t="shared" si="12"/>
        <v>100</v>
      </c>
      <c r="G100" s="51">
        <v>85487.4</v>
      </c>
      <c r="H100" s="60">
        <f t="shared" si="13"/>
        <v>-45819.899999999994</v>
      </c>
      <c r="I100" s="60">
        <f t="shared" si="14"/>
        <v>-34.895165767630587</v>
      </c>
      <c r="J100" s="60">
        <f t="shared" si="15"/>
        <v>-45819.899999999994</v>
      </c>
      <c r="K100" s="60">
        <f t="shared" si="16"/>
        <v>-34.895165767630587</v>
      </c>
      <c r="L100" s="61">
        <f t="shared" si="17"/>
        <v>-45819.899999999994</v>
      </c>
      <c r="M100" s="61">
        <f t="shared" si="18"/>
        <v>-34.895165767630587</v>
      </c>
    </row>
    <row r="101" spans="1:13" s="6" customFormat="1" ht="33" customHeight="1" x14ac:dyDescent="0.2">
      <c r="A101" s="62" t="s">
        <v>164</v>
      </c>
      <c r="B101" s="51">
        <v>323.39999999999998</v>
      </c>
      <c r="C101" s="51">
        <v>323.39999999999998</v>
      </c>
      <c r="D101" s="51">
        <v>323.39999999999998</v>
      </c>
      <c r="E101" s="60">
        <f t="shared" si="11"/>
        <v>100</v>
      </c>
      <c r="F101" s="60">
        <f t="shared" si="12"/>
        <v>100</v>
      </c>
      <c r="G101" s="51">
        <v>485.1</v>
      </c>
      <c r="H101" s="60">
        <f t="shared" si="13"/>
        <v>161.70000000000005</v>
      </c>
      <c r="I101" s="60">
        <f t="shared" si="14"/>
        <v>50.000000000000021</v>
      </c>
      <c r="J101" s="60">
        <f t="shared" si="15"/>
        <v>161.70000000000005</v>
      </c>
      <c r="K101" s="60">
        <f t="shared" si="16"/>
        <v>50.000000000000021</v>
      </c>
      <c r="L101" s="61">
        <f t="shared" si="17"/>
        <v>161.70000000000005</v>
      </c>
      <c r="M101" s="61">
        <f t="shared" si="18"/>
        <v>50.000000000000021</v>
      </c>
    </row>
    <row r="102" spans="1:13" s="6" customFormat="1" ht="26.25" customHeight="1" x14ac:dyDescent="0.2">
      <c r="A102" s="58" t="s">
        <v>7</v>
      </c>
      <c r="B102" s="50">
        <f>B103+B110+B113+B114+B115+B116+B117+B118+B119</f>
        <v>863914</v>
      </c>
      <c r="C102" s="50">
        <f t="shared" ref="C102:D102" si="35">C103+C110+C113+C115+C116+C117+C118+C119+C114</f>
        <v>863914</v>
      </c>
      <c r="D102" s="50">
        <f t="shared" si="35"/>
        <v>863914</v>
      </c>
      <c r="E102" s="56">
        <f t="shared" si="11"/>
        <v>100</v>
      </c>
      <c r="F102" s="56">
        <f t="shared" si="12"/>
        <v>100</v>
      </c>
      <c r="G102" s="50">
        <f>G103+G110+G113+G115+G116+G117+G118+G119+G114</f>
        <v>765209</v>
      </c>
      <c r="H102" s="56">
        <f t="shared" si="13"/>
        <v>-98705</v>
      </c>
      <c r="I102" s="56">
        <f t="shared" si="14"/>
        <v>-11.425327058017348</v>
      </c>
      <c r="J102" s="56">
        <f t="shared" si="15"/>
        <v>-98705</v>
      </c>
      <c r="K102" s="56">
        <f t="shared" si="16"/>
        <v>-11.425327058017348</v>
      </c>
      <c r="L102" s="57">
        <f t="shared" si="17"/>
        <v>-98705</v>
      </c>
      <c r="M102" s="57">
        <f t="shared" si="18"/>
        <v>-11.425327058017348</v>
      </c>
    </row>
    <row r="103" spans="1:13" s="6" customFormat="1" ht="43.5" customHeight="1" x14ac:dyDescent="0.2">
      <c r="A103" s="58" t="s">
        <v>207</v>
      </c>
      <c r="B103" s="56">
        <f>B104+B105+B106+B107+B108+B109</f>
        <v>7509</v>
      </c>
      <c r="C103" s="56">
        <f t="shared" ref="C103:D103" si="36">C104+C105+C106+C107+C108+C109</f>
        <v>7509</v>
      </c>
      <c r="D103" s="56">
        <f t="shared" si="36"/>
        <v>7509</v>
      </c>
      <c r="E103" s="56">
        <f t="shared" si="11"/>
        <v>100</v>
      </c>
      <c r="F103" s="56">
        <f t="shared" si="12"/>
        <v>100</v>
      </c>
      <c r="G103" s="56">
        <f>G104+G105+G106+G107+G108+G109</f>
        <v>9747</v>
      </c>
      <c r="H103" s="56">
        <f t="shared" si="13"/>
        <v>2238</v>
      </c>
      <c r="I103" s="56">
        <f t="shared" si="14"/>
        <v>29.804234918098281</v>
      </c>
      <c r="J103" s="56">
        <f t="shared" si="15"/>
        <v>2238</v>
      </c>
      <c r="K103" s="56">
        <f t="shared" si="16"/>
        <v>29.804234918098281</v>
      </c>
      <c r="L103" s="56">
        <f t="shared" si="17"/>
        <v>2238</v>
      </c>
      <c r="M103" s="56">
        <f t="shared" si="18"/>
        <v>29.804234918098281</v>
      </c>
    </row>
    <row r="104" spans="1:13" s="6" customFormat="1" ht="54.75" customHeight="1" x14ac:dyDescent="0.2">
      <c r="A104" s="62" t="s">
        <v>165</v>
      </c>
      <c r="B104" s="51">
        <v>3198</v>
      </c>
      <c r="C104" s="51">
        <v>3198</v>
      </c>
      <c r="D104" s="51">
        <v>3198</v>
      </c>
      <c r="E104" s="60">
        <f t="shared" si="11"/>
        <v>100</v>
      </c>
      <c r="F104" s="60">
        <f t="shared" si="12"/>
        <v>100</v>
      </c>
      <c r="G104" s="86">
        <v>5178</v>
      </c>
      <c r="H104" s="60">
        <f t="shared" si="13"/>
        <v>1980</v>
      </c>
      <c r="I104" s="60">
        <f t="shared" si="14"/>
        <v>61.913696060037523</v>
      </c>
      <c r="J104" s="60">
        <f t="shared" si="15"/>
        <v>1980</v>
      </c>
      <c r="K104" s="60">
        <f t="shared" si="16"/>
        <v>61.913696060037523</v>
      </c>
      <c r="L104" s="61">
        <f t="shared" si="17"/>
        <v>1980</v>
      </c>
      <c r="M104" s="61">
        <f t="shared" si="18"/>
        <v>61.913696060037523</v>
      </c>
    </row>
    <row r="105" spans="1:13" s="6" customFormat="1" ht="56.25" customHeight="1" x14ac:dyDescent="0.2">
      <c r="A105" s="62" t="s">
        <v>166</v>
      </c>
      <c r="B105" s="51">
        <f>12+1</f>
        <v>13</v>
      </c>
      <c r="C105" s="51">
        <f>12+1</f>
        <v>13</v>
      </c>
      <c r="D105" s="51">
        <f>12+1</f>
        <v>13</v>
      </c>
      <c r="E105" s="60">
        <f t="shared" si="11"/>
        <v>100</v>
      </c>
      <c r="F105" s="60">
        <f t="shared" si="12"/>
        <v>100</v>
      </c>
      <c r="G105" s="86">
        <v>18</v>
      </c>
      <c r="H105" s="60">
        <f t="shared" si="13"/>
        <v>5</v>
      </c>
      <c r="I105" s="60">
        <f t="shared" si="14"/>
        <v>38.461538461538467</v>
      </c>
      <c r="J105" s="60">
        <f t="shared" si="15"/>
        <v>5</v>
      </c>
      <c r="K105" s="60">
        <f t="shared" si="16"/>
        <v>38.461538461538467</v>
      </c>
      <c r="L105" s="61">
        <f t="shared" si="17"/>
        <v>5</v>
      </c>
      <c r="M105" s="61">
        <f t="shared" si="18"/>
        <v>38.461538461538467</v>
      </c>
    </row>
    <row r="106" spans="1:13" s="6" customFormat="1" ht="67.5" customHeight="1" x14ac:dyDescent="0.2">
      <c r="A106" s="62" t="s">
        <v>167</v>
      </c>
      <c r="B106" s="51">
        <v>1523</v>
      </c>
      <c r="C106" s="51">
        <v>1523</v>
      </c>
      <c r="D106" s="51">
        <v>1523</v>
      </c>
      <c r="E106" s="60">
        <f t="shared" si="11"/>
        <v>100</v>
      </c>
      <c r="F106" s="60">
        <f t="shared" si="12"/>
        <v>100</v>
      </c>
      <c r="G106" s="86">
        <v>1643</v>
      </c>
      <c r="H106" s="60">
        <f t="shared" si="13"/>
        <v>120</v>
      </c>
      <c r="I106" s="60">
        <f t="shared" si="14"/>
        <v>7.8791858174655278</v>
      </c>
      <c r="J106" s="60">
        <f t="shared" si="15"/>
        <v>120</v>
      </c>
      <c r="K106" s="60">
        <f t="shared" si="16"/>
        <v>7.8791858174655278</v>
      </c>
      <c r="L106" s="61">
        <f t="shared" si="17"/>
        <v>120</v>
      </c>
      <c r="M106" s="61">
        <f t="shared" si="18"/>
        <v>7.8791858174655278</v>
      </c>
    </row>
    <row r="107" spans="1:13" s="6" customFormat="1" ht="54.75" customHeight="1" x14ac:dyDescent="0.2">
      <c r="A107" s="62" t="s">
        <v>168</v>
      </c>
      <c r="B107" s="51">
        <f>1457-503</f>
        <v>954</v>
      </c>
      <c r="C107" s="51">
        <f>1457-503</f>
        <v>954</v>
      </c>
      <c r="D107" s="51">
        <f>1457-503</f>
        <v>954</v>
      </c>
      <c r="E107" s="60">
        <f t="shared" si="11"/>
        <v>100</v>
      </c>
      <c r="F107" s="60">
        <f t="shared" si="12"/>
        <v>100</v>
      </c>
      <c r="G107" s="86">
        <v>919</v>
      </c>
      <c r="H107" s="60">
        <f t="shared" si="13"/>
        <v>-35</v>
      </c>
      <c r="I107" s="60">
        <f t="shared" si="14"/>
        <v>-3.6687631027253671</v>
      </c>
      <c r="J107" s="60">
        <f t="shared" si="15"/>
        <v>-35</v>
      </c>
      <c r="K107" s="60">
        <f t="shared" si="16"/>
        <v>-3.6687631027253671</v>
      </c>
      <c r="L107" s="61">
        <f t="shared" si="17"/>
        <v>-35</v>
      </c>
      <c r="M107" s="61">
        <f t="shared" si="18"/>
        <v>-3.6687631027253671</v>
      </c>
    </row>
    <row r="108" spans="1:13" s="6" customFormat="1" ht="55.5" customHeight="1" x14ac:dyDescent="0.2">
      <c r="A108" s="62" t="s">
        <v>169</v>
      </c>
      <c r="B108" s="51">
        <v>1474</v>
      </c>
      <c r="C108" s="51">
        <v>1474</v>
      </c>
      <c r="D108" s="51">
        <v>1474</v>
      </c>
      <c r="E108" s="60">
        <f t="shared" ref="E108:E139" si="37">D108/B108*100</f>
        <v>100</v>
      </c>
      <c r="F108" s="60">
        <f t="shared" ref="F108:F139" si="38">D108/C108*100</f>
        <v>100</v>
      </c>
      <c r="G108" s="86">
        <v>1612</v>
      </c>
      <c r="H108" s="60">
        <f t="shared" si="13"/>
        <v>138</v>
      </c>
      <c r="I108" s="60">
        <f t="shared" si="14"/>
        <v>9.3622795115332433</v>
      </c>
      <c r="J108" s="60">
        <f t="shared" si="15"/>
        <v>138</v>
      </c>
      <c r="K108" s="60">
        <f t="shared" si="16"/>
        <v>9.3622795115332433</v>
      </c>
      <c r="L108" s="61">
        <f t="shared" si="17"/>
        <v>138</v>
      </c>
      <c r="M108" s="61">
        <f t="shared" si="18"/>
        <v>9.3622795115332433</v>
      </c>
    </row>
    <row r="109" spans="1:13" s="6" customFormat="1" ht="66.75" customHeight="1" x14ac:dyDescent="0.2">
      <c r="A109" s="62" t="s">
        <v>170</v>
      </c>
      <c r="B109" s="51">
        <v>347</v>
      </c>
      <c r="C109" s="51">
        <v>347</v>
      </c>
      <c r="D109" s="51">
        <v>347</v>
      </c>
      <c r="E109" s="60">
        <f t="shared" si="37"/>
        <v>100</v>
      </c>
      <c r="F109" s="60">
        <f t="shared" si="38"/>
        <v>100</v>
      </c>
      <c r="G109" s="86">
        <v>377</v>
      </c>
      <c r="H109" s="60">
        <f t="shared" si="13"/>
        <v>30</v>
      </c>
      <c r="I109" s="60">
        <f t="shared" si="14"/>
        <v>8.6455331412103753</v>
      </c>
      <c r="J109" s="60">
        <f t="shared" si="15"/>
        <v>30</v>
      </c>
      <c r="K109" s="60">
        <f t="shared" si="16"/>
        <v>8.6455331412103753</v>
      </c>
      <c r="L109" s="61">
        <f t="shared" si="17"/>
        <v>30</v>
      </c>
      <c r="M109" s="61">
        <f t="shared" si="18"/>
        <v>8.6455331412103753</v>
      </c>
    </row>
    <row r="110" spans="1:13" s="6" customFormat="1" ht="79.5" customHeight="1" x14ac:dyDescent="0.2">
      <c r="A110" s="58" t="s">
        <v>206</v>
      </c>
      <c r="B110" s="51">
        <f>B111+B112</f>
        <v>17299</v>
      </c>
      <c r="C110" s="51">
        <f t="shared" ref="C110:D110" si="39">C111+C112</f>
        <v>17299</v>
      </c>
      <c r="D110" s="51">
        <f t="shared" si="39"/>
        <v>17299</v>
      </c>
      <c r="E110" s="60">
        <f t="shared" si="37"/>
        <v>100</v>
      </c>
      <c r="F110" s="60">
        <f t="shared" si="38"/>
        <v>100</v>
      </c>
      <c r="G110" s="51">
        <f>G111+G112</f>
        <v>14906</v>
      </c>
      <c r="H110" s="60">
        <f t="shared" ref="H110:H139" si="40">G110-B110</f>
        <v>-2393</v>
      </c>
      <c r="I110" s="60">
        <f t="shared" ref="I110:I139" si="41">H110/B110*100</f>
        <v>-13.83316954737268</v>
      </c>
      <c r="J110" s="60">
        <f t="shared" ref="J110:J139" si="42">G110-C110</f>
        <v>-2393</v>
      </c>
      <c r="K110" s="60">
        <f t="shared" ref="K110:K139" si="43">J110/C110*100</f>
        <v>-13.83316954737268</v>
      </c>
      <c r="L110" s="61">
        <f t="shared" ref="L110:L139" si="44">G110-D110</f>
        <v>-2393</v>
      </c>
      <c r="M110" s="61">
        <f t="shared" ref="M110:M139" si="45">L110/D110*100</f>
        <v>-13.83316954737268</v>
      </c>
    </row>
    <row r="111" spans="1:13" s="6" customFormat="1" ht="96" customHeight="1" x14ac:dyDescent="0.2">
      <c r="A111" s="62" t="s">
        <v>171</v>
      </c>
      <c r="B111" s="51">
        <v>16454</v>
      </c>
      <c r="C111" s="51">
        <v>16454</v>
      </c>
      <c r="D111" s="51">
        <v>16454</v>
      </c>
      <c r="E111" s="60">
        <f t="shared" si="37"/>
        <v>100</v>
      </c>
      <c r="F111" s="60">
        <f t="shared" si="38"/>
        <v>100</v>
      </c>
      <c r="G111" s="86">
        <v>14080</v>
      </c>
      <c r="H111" s="60">
        <f t="shared" si="40"/>
        <v>-2374</v>
      </c>
      <c r="I111" s="60">
        <f t="shared" si="41"/>
        <v>-14.428102589036101</v>
      </c>
      <c r="J111" s="60">
        <f t="shared" si="42"/>
        <v>-2374</v>
      </c>
      <c r="K111" s="60">
        <f t="shared" si="43"/>
        <v>-14.428102589036101</v>
      </c>
      <c r="L111" s="61">
        <f t="shared" si="44"/>
        <v>-2374</v>
      </c>
      <c r="M111" s="61">
        <f t="shared" si="45"/>
        <v>-14.428102589036101</v>
      </c>
    </row>
    <row r="112" spans="1:13" s="6" customFormat="1" ht="93.75" customHeight="1" x14ac:dyDescent="0.2">
      <c r="A112" s="62" t="s">
        <v>172</v>
      </c>
      <c r="B112" s="51">
        <v>845</v>
      </c>
      <c r="C112" s="51">
        <v>845</v>
      </c>
      <c r="D112" s="51">
        <v>845</v>
      </c>
      <c r="E112" s="60">
        <f t="shared" si="37"/>
        <v>100</v>
      </c>
      <c r="F112" s="60">
        <f t="shared" si="38"/>
        <v>100</v>
      </c>
      <c r="G112" s="86">
        <v>826</v>
      </c>
      <c r="H112" s="60">
        <f t="shared" si="40"/>
        <v>-19</v>
      </c>
      <c r="I112" s="60">
        <f t="shared" si="41"/>
        <v>-2.2485207100591715</v>
      </c>
      <c r="J112" s="60">
        <f t="shared" si="42"/>
        <v>-19</v>
      </c>
      <c r="K112" s="60">
        <f t="shared" si="43"/>
        <v>-2.2485207100591715</v>
      </c>
      <c r="L112" s="61">
        <f t="shared" si="44"/>
        <v>-19</v>
      </c>
      <c r="M112" s="61">
        <f t="shared" si="45"/>
        <v>-2.2485207100591715</v>
      </c>
    </row>
    <row r="113" spans="1:989" s="6" customFormat="1" ht="56.25" customHeight="1" x14ac:dyDescent="0.2">
      <c r="A113" s="62" t="s">
        <v>173</v>
      </c>
      <c r="B113" s="51">
        <f>38674-14502-19227</f>
        <v>4945</v>
      </c>
      <c r="C113" s="51">
        <f>38674-14502-19227</f>
        <v>4945</v>
      </c>
      <c r="D113" s="51">
        <f>38674-14502-19227</f>
        <v>4945</v>
      </c>
      <c r="E113" s="60">
        <f t="shared" si="37"/>
        <v>100</v>
      </c>
      <c r="F113" s="60">
        <f t="shared" si="38"/>
        <v>100</v>
      </c>
      <c r="G113" s="86">
        <v>9887</v>
      </c>
      <c r="H113" s="60">
        <f t="shared" si="40"/>
        <v>4942</v>
      </c>
      <c r="I113" s="60">
        <f t="shared" si="41"/>
        <v>99.939332659251761</v>
      </c>
      <c r="J113" s="60">
        <f t="shared" si="42"/>
        <v>4942</v>
      </c>
      <c r="K113" s="60">
        <f t="shared" si="43"/>
        <v>99.939332659251761</v>
      </c>
      <c r="L113" s="61">
        <f t="shared" si="44"/>
        <v>4942</v>
      </c>
      <c r="M113" s="61">
        <f t="shared" si="45"/>
        <v>99.939332659251761</v>
      </c>
    </row>
    <row r="114" spans="1:989" s="6" customFormat="1" ht="67.5" customHeight="1" x14ac:dyDescent="0.2">
      <c r="A114" s="62" t="s">
        <v>174</v>
      </c>
      <c r="B114" s="51">
        <f>14503+19999</f>
        <v>34502</v>
      </c>
      <c r="C114" s="51">
        <f>14503+19999</f>
        <v>34502</v>
      </c>
      <c r="D114" s="51">
        <f>14503+19999</f>
        <v>34502</v>
      </c>
      <c r="E114" s="60">
        <f t="shared" si="37"/>
        <v>100</v>
      </c>
      <c r="F114" s="60">
        <f t="shared" si="38"/>
        <v>100</v>
      </c>
      <c r="G114" s="86">
        <v>0</v>
      </c>
      <c r="H114" s="60">
        <f t="shared" si="40"/>
        <v>-34502</v>
      </c>
      <c r="I114" s="60">
        <f t="shared" si="41"/>
        <v>-100</v>
      </c>
      <c r="J114" s="60">
        <f t="shared" si="42"/>
        <v>-34502</v>
      </c>
      <c r="K114" s="60">
        <f t="shared" si="43"/>
        <v>-100</v>
      </c>
      <c r="L114" s="61">
        <f t="shared" si="44"/>
        <v>-34502</v>
      </c>
      <c r="M114" s="61">
        <f t="shared" si="45"/>
        <v>-100</v>
      </c>
    </row>
    <row r="115" spans="1:989" s="6" customFormat="1" ht="43.5" customHeight="1" x14ac:dyDescent="0.2">
      <c r="A115" s="62" t="s">
        <v>175</v>
      </c>
      <c r="B115" s="51">
        <f>4249.2+45</f>
        <v>4294.2</v>
      </c>
      <c r="C115" s="51">
        <f>4249.2+45</f>
        <v>4294.2</v>
      </c>
      <c r="D115" s="51">
        <f>4249.2+45</f>
        <v>4294.2</v>
      </c>
      <c r="E115" s="60">
        <f t="shared" si="37"/>
        <v>100</v>
      </c>
      <c r="F115" s="60">
        <f t="shared" si="38"/>
        <v>100</v>
      </c>
      <c r="G115" s="86">
        <v>4643.3999999999996</v>
      </c>
      <c r="H115" s="60">
        <f t="shared" si="40"/>
        <v>349.19999999999982</v>
      </c>
      <c r="I115" s="60">
        <f t="shared" si="41"/>
        <v>8.1318988402962109</v>
      </c>
      <c r="J115" s="60">
        <f t="shared" si="42"/>
        <v>349.19999999999982</v>
      </c>
      <c r="K115" s="60">
        <f t="shared" si="43"/>
        <v>8.1318988402962109</v>
      </c>
      <c r="L115" s="61">
        <f t="shared" si="44"/>
        <v>349.19999999999982</v>
      </c>
      <c r="M115" s="61">
        <f t="shared" si="45"/>
        <v>8.1318988402962109</v>
      </c>
    </row>
    <row r="116" spans="1:989" s="6" customFormat="1" ht="56.25" customHeight="1" x14ac:dyDescent="0.2">
      <c r="A116" s="62" t="s">
        <v>176</v>
      </c>
      <c r="B116" s="51">
        <f>2.1-1.5</f>
        <v>0.60000000000000009</v>
      </c>
      <c r="C116" s="51">
        <f>2.1-1.5</f>
        <v>0.60000000000000009</v>
      </c>
      <c r="D116" s="51">
        <f>2.1-1.5</f>
        <v>0.60000000000000009</v>
      </c>
      <c r="E116" s="60">
        <f t="shared" si="37"/>
        <v>100</v>
      </c>
      <c r="F116" s="60">
        <f t="shared" si="38"/>
        <v>100</v>
      </c>
      <c r="G116" s="86">
        <v>0.6</v>
      </c>
      <c r="H116" s="60">
        <f t="shared" si="40"/>
        <v>0</v>
      </c>
      <c r="I116" s="60">
        <f t="shared" si="41"/>
        <v>0</v>
      </c>
      <c r="J116" s="60">
        <f t="shared" si="42"/>
        <v>0</v>
      </c>
      <c r="K116" s="60">
        <f t="shared" si="43"/>
        <v>0</v>
      </c>
      <c r="L116" s="61">
        <f t="shared" si="44"/>
        <v>0</v>
      </c>
      <c r="M116" s="61">
        <f t="shared" si="45"/>
        <v>0</v>
      </c>
    </row>
    <row r="117" spans="1:989" s="8" customFormat="1" ht="60" customHeight="1" x14ac:dyDescent="0.2">
      <c r="A117" s="62" t="s">
        <v>177</v>
      </c>
      <c r="B117" s="51">
        <f>1675+0.2</f>
        <v>1675.2</v>
      </c>
      <c r="C117" s="51">
        <f>1675+0.2</f>
        <v>1675.2</v>
      </c>
      <c r="D117" s="51">
        <f>1675+0.2</f>
        <v>1675.2</v>
      </c>
      <c r="E117" s="60">
        <f t="shared" si="37"/>
        <v>100</v>
      </c>
      <c r="F117" s="60">
        <f t="shared" si="38"/>
        <v>100</v>
      </c>
      <c r="G117" s="86">
        <v>0</v>
      </c>
      <c r="H117" s="60">
        <f t="shared" si="40"/>
        <v>-1675.2</v>
      </c>
      <c r="I117" s="60">
        <f t="shared" si="41"/>
        <v>-100</v>
      </c>
      <c r="J117" s="60">
        <f t="shared" si="42"/>
        <v>-1675.2</v>
      </c>
      <c r="K117" s="60">
        <f t="shared" si="43"/>
        <v>-100</v>
      </c>
      <c r="L117" s="61">
        <f t="shared" si="44"/>
        <v>-1675.2</v>
      </c>
      <c r="M117" s="61">
        <f t="shared" si="45"/>
        <v>-100</v>
      </c>
    </row>
    <row r="118" spans="1:989" s="9" customFormat="1" ht="93.75" customHeight="1" x14ac:dyDescent="0.2">
      <c r="A118" s="62" t="s">
        <v>178</v>
      </c>
      <c r="B118" s="51">
        <v>34582</v>
      </c>
      <c r="C118" s="51">
        <v>34582</v>
      </c>
      <c r="D118" s="51">
        <v>34582</v>
      </c>
      <c r="E118" s="60">
        <f t="shared" si="37"/>
        <v>100</v>
      </c>
      <c r="F118" s="60">
        <f t="shared" si="38"/>
        <v>100</v>
      </c>
      <c r="G118" s="86">
        <v>0</v>
      </c>
      <c r="H118" s="60">
        <f t="shared" si="40"/>
        <v>-34582</v>
      </c>
      <c r="I118" s="60">
        <f t="shared" si="41"/>
        <v>-100</v>
      </c>
      <c r="J118" s="60">
        <f t="shared" si="42"/>
        <v>-34582</v>
      </c>
      <c r="K118" s="60">
        <f t="shared" si="43"/>
        <v>-100</v>
      </c>
      <c r="L118" s="61">
        <f t="shared" si="44"/>
        <v>-34582</v>
      </c>
      <c r="M118" s="61">
        <f t="shared" si="45"/>
        <v>-100</v>
      </c>
    </row>
    <row r="119" spans="1:989" s="4" customFormat="1" ht="21" customHeight="1" x14ac:dyDescent="0.2">
      <c r="A119" s="58" t="s">
        <v>179</v>
      </c>
      <c r="B119" s="50">
        <f>B120+B121+B122+B123+B124</f>
        <v>759107</v>
      </c>
      <c r="C119" s="50">
        <f>C120+C121+C122+C123+C124</f>
        <v>759107</v>
      </c>
      <c r="D119" s="50">
        <f>D120+D121+D122+D123+D124</f>
        <v>759107</v>
      </c>
      <c r="E119" s="56">
        <f t="shared" si="37"/>
        <v>100</v>
      </c>
      <c r="F119" s="56">
        <f t="shared" si="38"/>
        <v>100</v>
      </c>
      <c r="G119" s="50">
        <f>G120+G121+G122+G123+G124</f>
        <v>726025</v>
      </c>
      <c r="H119" s="56">
        <f t="shared" si="40"/>
        <v>-33082</v>
      </c>
      <c r="I119" s="56">
        <f t="shared" si="41"/>
        <v>-4.358015404942913</v>
      </c>
      <c r="J119" s="56">
        <f t="shared" si="42"/>
        <v>-33082</v>
      </c>
      <c r="K119" s="56">
        <f t="shared" si="43"/>
        <v>-4.358015404942913</v>
      </c>
      <c r="L119" s="57">
        <f t="shared" si="44"/>
        <v>-33082</v>
      </c>
      <c r="M119" s="61">
        <f t="shared" si="45"/>
        <v>-4.358015404942913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</row>
    <row r="120" spans="1:989" s="35" customFormat="1" ht="171.75" customHeight="1" x14ac:dyDescent="0.2">
      <c r="A120" s="62" t="s">
        <v>180</v>
      </c>
      <c r="B120" s="51">
        <f>472234-7451+5497</f>
        <v>470280</v>
      </c>
      <c r="C120" s="51">
        <f>472234-7451+5497</f>
        <v>470280</v>
      </c>
      <c r="D120" s="51">
        <f>472234-7451+5497</f>
        <v>470280</v>
      </c>
      <c r="E120" s="60">
        <f t="shared" si="37"/>
        <v>100</v>
      </c>
      <c r="F120" s="60">
        <f t="shared" si="38"/>
        <v>100</v>
      </c>
      <c r="G120" s="86">
        <v>473130</v>
      </c>
      <c r="H120" s="60">
        <f t="shared" si="40"/>
        <v>2850</v>
      </c>
      <c r="I120" s="60">
        <f t="shared" si="41"/>
        <v>0.60602194437356471</v>
      </c>
      <c r="J120" s="60">
        <f t="shared" si="42"/>
        <v>2850</v>
      </c>
      <c r="K120" s="60">
        <f t="shared" si="43"/>
        <v>0.60602194437356471</v>
      </c>
      <c r="L120" s="61">
        <f t="shared" si="44"/>
        <v>2850</v>
      </c>
      <c r="M120" s="61">
        <f t="shared" si="45"/>
        <v>0.60602194437356471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</row>
    <row r="121" spans="1:989" s="35" customFormat="1" ht="176.25" customHeight="1" x14ac:dyDescent="0.2">
      <c r="A121" s="62" t="s">
        <v>181</v>
      </c>
      <c r="B121" s="51">
        <f>5019+1-78</f>
        <v>4942</v>
      </c>
      <c r="C121" s="51">
        <f>5019+1-78</f>
        <v>4942</v>
      </c>
      <c r="D121" s="51">
        <f>5019+1-78</f>
        <v>4942</v>
      </c>
      <c r="E121" s="60">
        <f t="shared" si="37"/>
        <v>100</v>
      </c>
      <c r="F121" s="60">
        <f t="shared" si="38"/>
        <v>100</v>
      </c>
      <c r="G121" s="86">
        <v>5026</v>
      </c>
      <c r="H121" s="60">
        <f t="shared" si="40"/>
        <v>84</v>
      </c>
      <c r="I121" s="60">
        <f t="shared" si="41"/>
        <v>1.6997167138810201</v>
      </c>
      <c r="J121" s="60">
        <f t="shared" si="42"/>
        <v>84</v>
      </c>
      <c r="K121" s="60">
        <f t="shared" si="43"/>
        <v>1.6997167138810201</v>
      </c>
      <c r="L121" s="61">
        <f t="shared" si="44"/>
        <v>84</v>
      </c>
      <c r="M121" s="61">
        <f t="shared" si="45"/>
        <v>1.6997167138810201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</row>
    <row r="122" spans="1:989" s="35" customFormat="1" ht="174" customHeight="1" x14ac:dyDescent="0.2">
      <c r="A122" s="62" t="s">
        <v>182</v>
      </c>
      <c r="B122" s="51">
        <f>280063-1609+1556</f>
        <v>280010</v>
      </c>
      <c r="C122" s="51">
        <f>280063-1609+1556</f>
        <v>280010</v>
      </c>
      <c r="D122" s="51">
        <f>280063-1609+1556</f>
        <v>280010</v>
      </c>
      <c r="E122" s="60">
        <f t="shared" si="37"/>
        <v>100</v>
      </c>
      <c r="F122" s="60">
        <f t="shared" si="38"/>
        <v>100</v>
      </c>
      <c r="G122" s="86">
        <v>242589</v>
      </c>
      <c r="H122" s="60">
        <f t="shared" si="40"/>
        <v>-37421</v>
      </c>
      <c r="I122" s="60">
        <f t="shared" si="41"/>
        <v>-13.364165565515517</v>
      </c>
      <c r="J122" s="60">
        <f t="shared" si="42"/>
        <v>-37421</v>
      </c>
      <c r="K122" s="60">
        <f t="shared" si="43"/>
        <v>-13.364165565515517</v>
      </c>
      <c r="L122" s="61">
        <f t="shared" si="44"/>
        <v>-37421</v>
      </c>
      <c r="M122" s="61">
        <f t="shared" si="45"/>
        <v>-13.364165565515517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</row>
    <row r="123" spans="1:989" s="35" customFormat="1" ht="43.5" customHeight="1" x14ac:dyDescent="0.2">
      <c r="A123" s="62" t="s">
        <v>183</v>
      </c>
      <c r="B123" s="51">
        <v>700</v>
      </c>
      <c r="C123" s="51">
        <v>700</v>
      </c>
      <c r="D123" s="51">
        <v>700</v>
      </c>
      <c r="E123" s="60">
        <f t="shared" si="37"/>
        <v>100</v>
      </c>
      <c r="F123" s="60">
        <f t="shared" si="38"/>
        <v>100</v>
      </c>
      <c r="G123" s="86">
        <v>1908</v>
      </c>
      <c r="H123" s="60">
        <f t="shared" si="40"/>
        <v>1208</v>
      </c>
      <c r="I123" s="60">
        <f t="shared" si="41"/>
        <v>172.57142857142858</v>
      </c>
      <c r="J123" s="60">
        <f t="shared" si="42"/>
        <v>1208</v>
      </c>
      <c r="K123" s="60">
        <f t="shared" si="43"/>
        <v>172.57142857142858</v>
      </c>
      <c r="L123" s="61">
        <f t="shared" si="44"/>
        <v>1208</v>
      </c>
      <c r="M123" s="61">
        <f t="shared" si="45"/>
        <v>172.57142857142858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</row>
    <row r="124" spans="1:989" s="35" customFormat="1" ht="81.75" customHeight="1" x14ac:dyDescent="0.2">
      <c r="A124" s="62" t="s">
        <v>184</v>
      </c>
      <c r="B124" s="51">
        <f>2880+295</f>
        <v>3175</v>
      </c>
      <c r="C124" s="51">
        <f>2880+295</f>
        <v>3175</v>
      </c>
      <c r="D124" s="51">
        <f>2880+295</f>
        <v>3175</v>
      </c>
      <c r="E124" s="60">
        <f t="shared" si="37"/>
        <v>100</v>
      </c>
      <c r="F124" s="60">
        <f t="shared" si="38"/>
        <v>100</v>
      </c>
      <c r="G124" s="86">
        <v>3372</v>
      </c>
      <c r="H124" s="60">
        <f t="shared" si="40"/>
        <v>197</v>
      </c>
      <c r="I124" s="60">
        <f t="shared" si="41"/>
        <v>6.2047244094488185</v>
      </c>
      <c r="J124" s="60">
        <f t="shared" si="42"/>
        <v>197</v>
      </c>
      <c r="K124" s="60">
        <f t="shared" si="43"/>
        <v>6.2047244094488185</v>
      </c>
      <c r="L124" s="61">
        <f t="shared" si="44"/>
        <v>197</v>
      </c>
      <c r="M124" s="61">
        <f t="shared" si="45"/>
        <v>6.2047244094488185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</row>
    <row r="125" spans="1:989" s="35" customFormat="1" ht="17.25" customHeight="1" x14ac:dyDescent="0.2">
      <c r="A125" s="58" t="s">
        <v>199</v>
      </c>
      <c r="B125" s="60">
        <f>B126+B127+B128+B129</f>
        <v>56079.899999999994</v>
      </c>
      <c r="C125" s="60">
        <f t="shared" ref="C125:D125" si="46">C126+C127+C128+C129</f>
        <v>56079.899999999994</v>
      </c>
      <c r="D125" s="60">
        <f t="shared" si="46"/>
        <v>56079.899999999994</v>
      </c>
      <c r="E125" s="60">
        <f t="shared" ref="E125:E126" si="47">D125/B125*100</f>
        <v>100</v>
      </c>
      <c r="F125" s="60">
        <f t="shared" ref="F125:F126" si="48">D125/C125*100</f>
        <v>100</v>
      </c>
      <c r="G125" s="60">
        <f>G126+G127+G128+G129</f>
        <v>90563.6</v>
      </c>
      <c r="H125" s="60">
        <f t="shared" ref="H125:H128" si="49">G125-B125</f>
        <v>34483.700000000012</v>
      </c>
      <c r="I125" s="60">
        <f t="shared" ref="I125:I126" si="50">H125/B125*100</f>
        <v>61.490302229497587</v>
      </c>
      <c r="J125" s="60">
        <f t="shared" ref="J125:J128" si="51">G125-C125</f>
        <v>34483.700000000012</v>
      </c>
      <c r="K125" s="60">
        <f t="shared" ref="K125:K126" si="52">J125/C125*100</f>
        <v>61.490302229497587</v>
      </c>
      <c r="L125" s="61">
        <f t="shared" ref="L125:L128" si="53">G125-D125</f>
        <v>34483.700000000012</v>
      </c>
      <c r="M125" s="61">
        <f t="shared" ref="M125:M126" si="54">L125/D125*100</f>
        <v>61.490302229497587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</row>
    <row r="126" spans="1:989" s="35" customFormat="1" ht="116.25" customHeight="1" x14ac:dyDescent="0.2">
      <c r="A126" s="62" t="s">
        <v>200</v>
      </c>
      <c r="B126" s="51">
        <v>104.2</v>
      </c>
      <c r="C126" s="51">
        <v>104.2</v>
      </c>
      <c r="D126" s="51">
        <v>104.2</v>
      </c>
      <c r="E126" s="60">
        <f t="shared" si="47"/>
        <v>100</v>
      </c>
      <c r="F126" s="60">
        <f t="shared" si="48"/>
        <v>100</v>
      </c>
      <c r="G126" s="86">
        <v>0</v>
      </c>
      <c r="H126" s="60">
        <f t="shared" si="49"/>
        <v>-104.2</v>
      </c>
      <c r="I126" s="60">
        <f t="shared" si="50"/>
        <v>-100</v>
      </c>
      <c r="J126" s="60">
        <f t="shared" si="51"/>
        <v>-104.2</v>
      </c>
      <c r="K126" s="60">
        <f t="shared" si="52"/>
        <v>-100</v>
      </c>
      <c r="L126" s="61">
        <f t="shared" si="53"/>
        <v>-104.2</v>
      </c>
      <c r="M126" s="61">
        <f t="shared" si="54"/>
        <v>-100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</row>
    <row r="127" spans="1:989" s="35" customFormat="1" ht="67.5" customHeight="1" x14ac:dyDescent="0.2">
      <c r="A127" s="62" t="s">
        <v>204</v>
      </c>
      <c r="B127" s="51">
        <v>0</v>
      </c>
      <c r="C127" s="51">
        <v>0</v>
      </c>
      <c r="D127" s="51">
        <v>0</v>
      </c>
      <c r="E127" s="51">
        <v>0</v>
      </c>
      <c r="F127" s="51">
        <v>0</v>
      </c>
      <c r="G127" s="86">
        <v>1675.5</v>
      </c>
      <c r="H127" s="60">
        <f t="shared" si="49"/>
        <v>1675.5</v>
      </c>
      <c r="I127" s="60"/>
      <c r="J127" s="60">
        <f t="shared" si="51"/>
        <v>1675.5</v>
      </c>
      <c r="K127" s="60"/>
      <c r="L127" s="61">
        <f t="shared" si="53"/>
        <v>1675.5</v>
      </c>
      <c r="M127" s="6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</row>
    <row r="128" spans="1:989" s="35" customFormat="1" ht="94.5" customHeight="1" x14ac:dyDescent="0.2">
      <c r="A128" s="62" t="s">
        <v>205</v>
      </c>
      <c r="B128" s="51">
        <v>0</v>
      </c>
      <c r="C128" s="51">
        <v>0</v>
      </c>
      <c r="D128" s="51">
        <v>0</v>
      </c>
      <c r="E128" s="51">
        <v>0</v>
      </c>
      <c r="F128" s="51">
        <v>0</v>
      </c>
      <c r="G128" s="86">
        <v>18827</v>
      </c>
      <c r="H128" s="60">
        <f t="shared" si="49"/>
        <v>18827</v>
      </c>
      <c r="I128" s="60"/>
      <c r="J128" s="60">
        <f t="shared" si="51"/>
        <v>18827</v>
      </c>
      <c r="K128" s="60"/>
      <c r="L128" s="61">
        <f t="shared" si="53"/>
        <v>18827</v>
      </c>
      <c r="M128" s="6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</row>
    <row r="129" spans="1:989" s="35" customFormat="1" ht="36" customHeight="1" x14ac:dyDescent="0.2">
      <c r="A129" s="58" t="s">
        <v>185</v>
      </c>
      <c r="B129" s="50">
        <f>B130+B131+B132+B133+B134+B135</f>
        <v>55975.7</v>
      </c>
      <c r="C129" s="50">
        <f t="shared" ref="C129:D129" si="55">C130+C131+C132+C133+C134+C135</f>
        <v>55975.7</v>
      </c>
      <c r="D129" s="50">
        <f t="shared" si="55"/>
        <v>55975.7</v>
      </c>
      <c r="E129" s="56">
        <f t="shared" si="37"/>
        <v>100</v>
      </c>
      <c r="F129" s="56">
        <f t="shared" si="38"/>
        <v>100</v>
      </c>
      <c r="G129" s="50">
        <f>G130+G131+G132+G133+G134+G135</f>
        <v>70061.100000000006</v>
      </c>
      <c r="H129" s="56">
        <f t="shared" si="40"/>
        <v>14085.400000000009</v>
      </c>
      <c r="I129" s="56">
        <f t="shared" si="41"/>
        <v>25.16341912651384</v>
      </c>
      <c r="J129" s="56">
        <f t="shared" si="42"/>
        <v>14085.400000000009</v>
      </c>
      <c r="K129" s="56">
        <f t="shared" si="43"/>
        <v>25.16341912651384</v>
      </c>
      <c r="L129" s="57">
        <f t="shared" si="44"/>
        <v>14085.400000000009</v>
      </c>
      <c r="M129" s="57">
        <f t="shared" si="45"/>
        <v>25.16341912651384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</row>
    <row r="130" spans="1:989" s="35" customFormat="1" ht="44.25" customHeight="1" x14ac:dyDescent="0.2">
      <c r="A130" s="62" t="s">
        <v>186</v>
      </c>
      <c r="B130" s="51">
        <v>53303.5</v>
      </c>
      <c r="C130" s="51">
        <v>53303.5</v>
      </c>
      <c r="D130" s="51">
        <v>53303.5</v>
      </c>
      <c r="E130" s="60">
        <f t="shared" si="37"/>
        <v>100</v>
      </c>
      <c r="F130" s="60">
        <f t="shared" si="38"/>
        <v>100</v>
      </c>
      <c r="G130" s="86">
        <v>0</v>
      </c>
      <c r="H130" s="60">
        <f t="shared" si="40"/>
        <v>-53303.5</v>
      </c>
      <c r="I130" s="60">
        <f t="shared" si="41"/>
        <v>-100</v>
      </c>
      <c r="J130" s="60">
        <f t="shared" si="42"/>
        <v>-53303.5</v>
      </c>
      <c r="K130" s="60">
        <f t="shared" si="43"/>
        <v>-100</v>
      </c>
      <c r="L130" s="61">
        <f t="shared" si="44"/>
        <v>-53303.5</v>
      </c>
      <c r="M130" s="61">
        <f t="shared" si="45"/>
        <v>-100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</row>
    <row r="131" spans="1:989" s="35" customFormat="1" ht="69.75" customHeight="1" x14ac:dyDescent="0.2">
      <c r="A131" s="62" t="s">
        <v>187</v>
      </c>
      <c r="B131" s="51">
        <v>1212.2</v>
      </c>
      <c r="C131" s="51">
        <v>1212.2</v>
      </c>
      <c r="D131" s="51">
        <v>1212.2</v>
      </c>
      <c r="E131" s="60">
        <f t="shared" si="37"/>
        <v>100</v>
      </c>
      <c r="F131" s="60">
        <f t="shared" si="38"/>
        <v>100</v>
      </c>
      <c r="G131" s="86">
        <v>404.1</v>
      </c>
      <c r="H131" s="60">
        <f t="shared" si="40"/>
        <v>-808.1</v>
      </c>
      <c r="I131" s="60">
        <f t="shared" si="41"/>
        <v>-66.663916845405041</v>
      </c>
      <c r="J131" s="60">
        <f t="shared" si="42"/>
        <v>-808.1</v>
      </c>
      <c r="K131" s="60">
        <f t="shared" si="43"/>
        <v>-66.663916845405041</v>
      </c>
      <c r="L131" s="61">
        <f t="shared" si="44"/>
        <v>-808.1</v>
      </c>
      <c r="M131" s="61">
        <f t="shared" si="45"/>
        <v>-66.663916845405041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</row>
    <row r="132" spans="1:989" s="35" customFormat="1" ht="79.5" customHeight="1" x14ac:dyDescent="0.2">
      <c r="A132" s="62" t="s">
        <v>188</v>
      </c>
      <c r="B132" s="51">
        <v>1460</v>
      </c>
      <c r="C132" s="51">
        <v>1460</v>
      </c>
      <c r="D132" s="51">
        <v>1460</v>
      </c>
      <c r="E132" s="60">
        <f t="shared" si="37"/>
        <v>100</v>
      </c>
      <c r="F132" s="60">
        <f t="shared" si="38"/>
        <v>100</v>
      </c>
      <c r="G132" s="86">
        <v>0</v>
      </c>
      <c r="H132" s="60">
        <f t="shared" si="40"/>
        <v>-1460</v>
      </c>
      <c r="I132" s="60">
        <f t="shared" si="41"/>
        <v>-100</v>
      </c>
      <c r="J132" s="60">
        <f t="shared" si="42"/>
        <v>-1460</v>
      </c>
      <c r="K132" s="60">
        <f t="shared" si="43"/>
        <v>-100</v>
      </c>
      <c r="L132" s="61">
        <f t="shared" si="44"/>
        <v>-1460</v>
      </c>
      <c r="M132" s="61">
        <f t="shared" si="45"/>
        <v>-100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</row>
    <row r="133" spans="1:989" s="35" customFormat="1" ht="54" customHeight="1" x14ac:dyDescent="0.2">
      <c r="A133" s="62" t="s">
        <v>201</v>
      </c>
      <c r="B133" s="51">
        <v>0</v>
      </c>
      <c r="C133" s="51">
        <v>0</v>
      </c>
      <c r="D133" s="51">
        <v>0</v>
      </c>
      <c r="E133" s="60"/>
      <c r="F133" s="60"/>
      <c r="G133" s="86">
        <v>51247</v>
      </c>
      <c r="H133" s="60">
        <f t="shared" si="40"/>
        <v>51247</v>
      </c>
      <c r="I133" s="60"/>
      <c r="J133" s="60">
        <f t="shared" si="42"/>
        <v>51247</v>
      </c>
      <c r="K133" s="60"/>
      <c r="L133" s="61">
        <f t="shared" si="44"/>
        <v>51247</v>
      </c>
      <c r="M133" s="6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  <c r="AGH133" s="3"/>
      <c r="AGI133" s="3"/>
      <c r="AGJ133" s="3"/>
      <c r="AGK133" s="3"/>
      <c r="AGL133" s="3"/>
      <c r="AGM133" s="3"/>
      <c r="AGN133" s="3"/>
      <c r="AGO133" s="3"/>
      <c r="AGP133" s="3"/>
      <c r="AGQ133" s="3"/>
      <c r="AGR133" s="3"/>
      <c r="AGS133" s="3"/>
      <c r="AGT133" s="3"/>
      <c r="AGU133" s="3"/>
      <c r="AGV133" s="3"/>
      <c r="AGW133" s="3"/>
      <c r="AGX133" s="3"/>
      <c r="AGY133" s="3"/>
      <c r="AGZ133" s="3"/>
      <c r="AHA133" s="3"/>
      <c r="AHB133" s="3"/>
      <c r="AHC133" s="3"/>
      <c r="AHD133" s="3"/>
      <c r="AHE133" s="3"/>
      <c r="AHF133" s="3"/>
      <c r="AHG133" s="3"/>
      <c r="AHH133" s="3"/>
      <c r="AHI133" s="3"/>
      <c r="AHJ133" s="3"/>
      <c r="AHK133" s="3"/>
      <c r="AHL133" s="3"/>
      <c r="AHM133" s="3"/>
      <c r="AHN133" s="3"/>
      <c r="AHO133" s="3"/>
      <c r="AHP133" s="3"/>
      <c r="AHQ133" s="3"/>
      <c r="AHR133" s="3"/>
      <c r="AHS133" s="3"/>
      <c r="AHT133" s="3"/>
      <c r="AHU133" s="3"/>
      <c r="AHV133" s="3"/>
      <c r="AHW133" s="3"/>
      <c r="AHX133" s="3"/>
      <c r="AHY133" s="3"/>
      <c r="AHZ133" s="3"/>
      <c r="AIA133" s="3"/>
      <c r="AIB133" s="3"/>
      <c r="AIC133" s="3"/>
      <c r="AID133" s="3"/>
      <c r="AIE133" s="3"/>
      <c r="AIF133" s="3"/>
      <c r="AIG133" s="3"/>
      <c r="AIH133" s="3"/>
      <c r="AII133" s="3"/>
      <c r="AIJ133" s="3"/>
      <c r="AIK133" s="3"/>
      <c r="AIL133" s="3"/>
      <c r="AIM133" s="3"/>
      <c r="AIN133" s="3"/>
      <c r="AIO133" s="3"/>
      <c r="AIP133" s="3"/>
      <c r="AIQ133" s="3"/>
      <c r="AIR133" s="3"/>
      <c r="AIS133" s="3"/>
      <c r="AIT133" s="3"/>
      <c r="AIU133" s="3"/>
      <c r="AIV133" s="3"/>
      <c r="AIW133" s="3"/>
      <c r="AIX133" s="3"/>
      <c r="AIY133" s="3"/>
      <c r="AIZ133" s="3"/>
      <c r="AJA133" s="3"/>
      <c r="AJB133" s="3"/>
      <c r="AJC133" s="3"/>
      <c r="AJD133" s="3"/>
      <c r="AJE133" s="3"/>
      <c r="AJF133" s="3"/>
      <c r="AJG133" s="3"/>
      <c r="AJH133" s="3"/>
      <c r="AJI133" s="3"/>
      <c r="AJJ133" s="3"/>
      <c r="AJK133" s="3"/>
      <c r="AJL133" s="3"/>
      <c r="AJM133" s="3"/>
      <c r="AJN133" s="3"/>
      <c r="AJO133" s="3"/>
      <c r="AJP133" s="3"/>
      <c r="AJQ133" s="3"/>
      <c r="AJR133" s="3"/>
      <c r="AJS133" s="3"/>
      <c r="AJT133" s="3"/>
      <c r="AJU133" s="3"/>
      <c r="AJV133" s="3"/>
      <c r="AJW133" s="3"/>
      <c r="AJX133" s="3"/>
      <c r="AJY133" s="3"/>
      <c r="AJZ133" s="3"/>
      <c r="AKA133" s="3"/>
      <c r="AKB133" s="3"/>
      <c r="AKC133" s="3"/>
      <c r="AKD133" s="3"/>
      <c r="AKE133" s="3"/>
      <c r="AKF133" s="3"/>
      <c r="AKG133" s="3"/>
      <c r="AKH133" s="3"/>
      <c r="AKI133" s="3"/>
      <c r="AKJ133" s="3"/>
      <c r="AKK133" s="3"/>
      <c r="AKL133" s="3"/>
      <c r="AKM133" s="3"/>
      <c r="AKN133" s="3"/>
      <c r="AKO133" s="3"/>
      <c r="AKP133" s="3"/>
      <c r="AKQ133" s="3"/>
      <c r="AKR133" s="3"/>
      <c r="AKS133" s="3"/>
      <c r="AKT133" s="3"/>
      <c r="AKU133" s="3"/>
      <c r="AKV133" s="3"/>
      <c r="AKW133" s="3"/>
      <c r="AKX133" s="3"/>
      <c r="AKY133" s="3"/>
      <c r="AKZ133" s="3"/>
      <c r="ALA133" s="3"/>
    </row>
    <row r="134" spans="1:989" s="35" customFormat="1" ht="42" customHeight="1" x14ac:dyDescent="0.2">
      <c r="A134" s="62" t="s">
        <v>202</v>
      </c>
      <c r="B134" s="51">
        <v>0</v>
      </c>
      <c r="C134" s="51">
        <v>0</v>
      </c>
      <c r="D134" s="51">
        <v>0</v>
      </c>
      <c r="E134" s="60"/>
      <c r="F134" s="60"/>
      <c r="G134" s="86">
        <v>16500</v>
      </c>
      <c r="H134" s="60">
        <f t="shared" si="40"/>
        <v>16500</v>
      </c>
      <c r="I134" s="60"/>
      <c r="J134" s="60">
        <f t="shared" si="42"/>
        <v>16500</v>
      </c>
      <c r="K134" s="60"/>
      <c r="L134" s="61">
        <f t="shared" si="44"/>
        <v>16500</v>
      </c>
      <c r="M134" s="6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  <c r="AGH134" s="3"/>
      <c r="AGI134" s="3"/>
      <c r="AGJ134" s="3"/>
      <c r="AGK134" s="3"/>
      <c r="AGL134" s="3"/>
      <c r="AGM134" s="3"/>
      <c r="AGN134" s="3"/>
      <c r="AGO134" s="3"/>
      <c r="AGP134" s="3"/>
      <c r="AGQ134" s="3"/>
      <c r="AGR134" s="3"/>
      <c r="AGS134" s="3"/>
      <c r="AGT134" s="3"/>
      <c r="AGU134" s="3"/>
      <c r="AGV134" s="3"/>
      <c r="AGW134" s="3"/>
      <c r="AGX134" s="3"/>
      <c r="AGY134" s="3"/>
      <c r="AGZ134" s="3"/>
      <c r="AHA134" s="3"/>
      <c r="AHB134" s="3"/>
      <c r="AHC134" s="3"/>
      <c r="AHD134" s="3"/>
      <c r="AHE134" s="3"/>
      <c r="AHF134" s="3"/>
      <c r="AHG134" s="3"/>
      <c r="AHH134" s="3"/>
      <c r="AHI134" s="3"/>
      <c r="AHJ134" s="3"/>
      <c r="AHK134" s="3"/>
      <c r="AHL134" s="3"/>
      <c r="AHM134" s="3"/>
      <c r="AHN134" s="3"/>
      <c r="AHO134" s="3"/>
      <c r="AHP134" s="3"/>
      <c r="AHQ134" s="3"/>
      <c r="AHR134" s="3"/>
      <c r="AHS134" s="3"/>
      <c r="AHT134" s="3"/>
      <c r="AHU134" s="3"/>
      <c r="AHV134" s="3"/>
      <c r="AHW134" s="3"/>
      <c r="AHX134" s="3"/>
      <c r="AHY134" s="3"/>
      <c r="AHZ134" s="3"/>
      <c r="AIA134" s="3"/>
      <c r="AIB134" s="3"/>
      <c r="AIC134" s="3"/>
      <c r="AID134" s="3"/>
      <c r="AIE134" s="3"/>
      <c r="AIF134" s="3"/>
      <c r="AIG134" s="3"/>
      <c r="AIH134" s="3"/>
      <c r="AII134" s="3"/>
      <c r="AIJ134" s="3"/>
      <c r="AIK134" s="3"/>
      <c r="AIL134" s="3"/>
      <c r="AIM134" s="3"/>
      <c r="AIN134" s="3"/>
      <c r="AIO134" s="3"/>
      <c r="AIP134" s="3"/>
      <c r="AIQ134" s="3"/>
      <c r="AIR134" s="3"/>
      <c r="AIS134" s="3"/>
      <c r="AIT134" s="3"/>
      <c r="AIU134" s="3"/>
      <c r="AIV134" s="3"/>
      <c r="AIW134" s="3"/>
      <c r="AIX134" s="3"/>
      <c r="AIY134" s="3"/>
      <c r="AIZ134" s="3"/>
      <c r="AJA134" s="3"/>
      <c r="AJB134" s="3"/>
      <c r="AJC134" s="3"/>
      <c r="AJD134" s="3"/>
      <c r="AJE134" s="3"/>
      <c r="AJF134" s="3"/>
      <c r="AJG134" s="3"/>
      <c r="AJH134" s="3"/>
      <c r="AJI134" s="3"/>
      <c r="AJJ134" s="3"/>
      <c r="AJK134" s="3"/>
      <c r="AJL134" s="3"/>
      <c r="AJM134" s="3"/>
      <c r="AJN134" s="3"/>
      <c r="AJO134" s="3"/>
      <c r="AJP134" s="3"/>
      <c r="AJQ134" s="3"/>
      <c r="AJR134" s="3"/>
      <c r="AJS134" s="3"/>
      <c r="AJT134" s="3"/>
      <c r="AJU134" s="3"/>
      <c r="AJV134" s="3"/>
      <c r="AJW134" s="3"/>
      <c r="AJX134" s="3"/>
      <c r="AJY134" s="3"/>
      <c r="AJZ134" s="3"/>
      <c r="AKA134" s="3"/>
      <c r="AKB134" s="3"/>
      <c r="AKC134" s="3"/>
      <c r="AKD134" s="3"/>
      <c r="AKE134" s="3"/>
      <c r="AKF134" s="3"/>
      <c r="AKG134" s="3"/>
      <c r="AKH134" s="3"/>
      <c r="AKI134" s="3"/>
      <c r="AKJ134" s="3"/>
      <c r="AKK134" s="3"/>
      <c r="AKL134" s="3"/>
      <c r="AKM134" s="3"/>
      <c r="AKN134" s="3"/>
      <c r="AKO134" s="3"/>
      <c r="AKP134" s="3"/>
      <c r="AKQ134" s="3"/>
      <c r="AKR134" s="3"/>
      <c r="AKS134" s="3"/>
      <c r="AKT134" s="3"/>
      <c r="AKU134" s="3"/>
      <c r="AKV134" s="3"/>
      <c r="AKW134" s="3"/>
      <c r="AKX134" s="3"/>
      <c r="AKY134" s="3"/>
      <c r="AKZ134" s="3"/>
      <c r="ALA134" s="3"/>
    </row>
    <row r="135" spans="1:989" s="35" customFormat="1" ht="93" customHeight="1" x14ac:dyDescent="0.2">
      <c r="A135" s="62" t="s">
        <v>203</v>
      </c>
      <c r="B135" s="51">
        <v>0</v>
      </c>
      <c r="C135" s="51">
        <v>0</v>
      </c>
      <c r="D135" s="51">
        <v>0</v>
      </c>
      <c r="E135" s="60"/>
      <c r="F135" s="60"/>
      <c r="G135" s="86">
        <v>1910</v>
      </c>
      <c r="H135" s="60">
        <f t="shared" si="40"/>
        <v>1910</v>
      </c>
      <c r="I135" s="60"/>
      <c r="J135" s="60">
        <f t="shared" si="42"/>
        <v>1910</v>
      </c>
      <c r="K135" s="60"/>
      <c r="L135" s="61">
        <f t="shared" si="44"/>
        <v>1910</v>
      </c>
      <c r="M135" s="6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</row>
    <row r="136" spans="1:989" s="35" customFormat="1" ht="44.25" customHeight="1" x14ac:dyDescent="0.2">
      <c r="A136" s="58" t="s">
        <v>189</v>
      </c>
      <c r="B136" s="56">
        <f>B137+B138</f>
        <v>-12031.300000000001</v>
      </c>
      <c r="C136" s="56">
        <f t="shared" ref="C136:D136" si="56">C137+C138</f>
        <v>-12031.300000000001</v>
      </c>
      <c r="D136" s="56">
        <f t="shared" si="56"/>
        <v>-12031.300000000001</v>
      </c>
      <c r="E136" s="56">
        <f t="shared" si="37"/>
        <v>100</v>
      </c>
      <c r="F136" s="56">
        <f t="shared" si="38"/>
        <v>100</v>
      </c>
      <c r="G136" s="56">
        <v>0</v>
      </c>
      <c r="H136" s="56">
        <f t="shared" si="40"/>
        <v>12031.300000000001</v>
      </c>
      <c r="I136" s="56">
        <f t="shared" si="41"/>
        <v>-100</v>
      </c>
      <c r="J136" s="56">
        <f t="shared" si="42"/>
        <v>12031.300000000001</v>
      </c>
      <c r="K136" s="56">
        <f t="shared" si="43"/>
        <v>-100</v>
      </c>
      <c r="L136" s="56">
        <f t="shared" si="44"/>
        <v>12031.300000000001</v>
      </c>
      <c r="M136" s="56">
        <f t="shared" si="45"/>
        <v>-100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</row>
    <row r="137" spans="1:989" s="35" customFormat="1" ht="100.5" customHeight="1" x14ac:dyDescent="0.2">
      <c r="A137" s="62" t="s">
        <v>190</v>
      </c>
      <c r="B137" s="51">
        <v>-3812.6</v>
      </c>
      <c r="C137" s="51">
        <v>-3812.6</v>
      </c>
      <c r="D137" s="51">
        <v>-3812.6</v>
      </c>
      <c r="E137" s="51">
        <f t="shared" si="37"/>
        <v>100</v>
      </c>
      <c r="F137" s="51">
        <f t="shared" si="38"/>
        <v>100</v>
      </c>
      <c r="G137" s="51">
        <v>0</v>
      </c>
      <c r="H137" s="51">
        <f t="shared" si="40"/>
        <v>3812.6</v>
      </c>
      <c r="I137" s="51">
        <f t="shared" si="41"/>
        <v>-100</v>
      </c>
      <c r="J137" s="51">
        <f t="shared" si="42"/>
        <v>3812.6</v>
      </c>
      <c r="K137" s="51">
        <f t="shared" si="43"/>
        <v>-100</v>
      </c>
      <c r="L137" s="51">
        <f t="shared" si="44"/>
        <v>3812.6</v>
      </c>
      <c r="M137" s="51">
        <f t="shared" si="45"/>
        <v>-100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</row>
    <row r="138" spans="1:989" s="35" customFormat="1" ht="48" customHeight="1" x14ac:dyDescent="0.2">
      <c r="A138" s="62" t="s">
        <v>191</v>
      </c>
      <c r="B138" s="51">
        <v>-8218.7000000000007</v>
      </c>
      <c r="C138" s="51">
        <v>-8218.7000000000007</v>
      </c>
      <c r="D138" s="51">
        <v>-8218.7000000000007</v>
      </c>
      <c r="E138" s="51">
        <f t="shared" si="37"/>
        <v>100</v>
      </c>
      <c r="F138" s="51">
        <f t="shared" si="38"/>
        <v>100</v>
      </c>
      <c r="G138" s="51">
        <v>0</v>
      </c>
      <c r="H138" s="51">
        <f t="shared" si="40"/>
        <v>8218.7000000000007</v>
      </c>
      <c r="I138" s="51">
        <f t="shared" si="41"/>
        <v>-100</v>
      </c>
      <c r="J138" s="51">
        <f t="shared" si="42"/>
        <v>8218.7000000000007</v>
      </c>
      <c r="K138" s="51">
        <f t="shared" si="43"/>
        <v>-100</v>
      </c>
      <c r="L138" s="51">
        <f t="shared" si="44"/>
        <v>8218.7000000000007</v>
      </c>
      <c r="M138" s="51">
        <f t="shared" si="45"/>
        <v>-100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</row>
    <row r="139" spans="1:989" s="35" customFormat="1" ht="30" customHeight="1" x14ac:dyDescent="0.2">
      <c r="A139" s="53" t="s">
        <v>209</v>
      </c>
      <c r="B139" s="52">
        <f>B7+B78</f>
        <v>5221425</v>
      </c>
      <c r="C139" s="52">
        <f>C7+C78</f>
        <v>5221425</v>
      </c>
      <c r="D139" s="52">
        <f>D7+D78</f>
        <v>5236287.6999999993</v>
      </c>
      <c r="E139" s="54">
        <f t="shared" si="37"/>
        <v>100.28464834791266</v>
      </c>
      <c r="F139" s="54">
        <f t="shared" si="38"/>
        <v>100.28464834791266</v>
      </c>
      <c r="G139" s="52">
        <f>G7+G78</f>
        <v>4872295.8000000007</v>
      </c>
      <c r="H139" s="54">
        <f t="shared" si="40"/>
        <v>-349129.19999999925</v>
      </c>
      <c r="I139" s="54">
        <f t="shared" si="41"/>
        <v>-6.6864735201597121</v>
      </c>
      <c r="J139" s="54">
        <f t="shared" si="42"/>
        <v>-349129.19999999925</v>
      </c>
      <c r="K139" s="54">
        <f t="shared" si="43"/>
        <v>-6.6864735201597121</v>
      </c>
      <c r="L139" s="55">
        <f t="shared" si="44"/>
        <v>-363991.89999999851</v>
      </c>
      <c r="M139" s="55">
        <f t="shared" si="45"/>
        <v>-6.9513350078147642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</row>
    <row r="140" spans="1:989" s="4" customFormat="1" x14ac:dyDescent="0.2">
      <c r="A140" s="13"/>
      <c r="B140" s="14"/>
      <c r="C140" s="14"/>
      <c r="D140" s="14"/>
      <c r="E140" s="15"/>
      <c r="F140" s="15"/>
      <c r="G140" s="87"/>
      <c r="H140" s="16"/>
      <c r="I140" s="15"/>
      <c r="J140" s="17"/>
      <c r="K140" s="18"/>
      <c r="L140" s="19"/>
      <c r="M140" s="7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  <c r="AGR140" s="3"/>
      <c r="AGS140" s="3"/>
      <c r="AGT140" s="3"/>
      <c r="AGU140" s="3"/>
      <c r="AGV140" s="3"/>
      <c r="AGW140" s="3"/>
      <c r="AGX140" s="3"/>
      <c r="AGY140" s="3"/>
      <c r="AGZ140" s="3"/>
      <c r="AHA140" s="3"/>
      <c r="AHB140" s="3"/>
      <c r="AHC140" s="3"/>
      <c r="AHD140" s="3"/>
      <c r="AHE140" s="3"/>
      <c r="AHF140" s="3"/>
      <c r="AHG140" s="3"/>
      <c r="AHH140" s="3"/>
      <c r="AHI140" s="3"/>
      <c r="AHJ140" s="3"/>
      <c r="AHK140" s="3"/>
      <c r="AHL140" s="3"/>
      <c r="AHM140" s="3"/>
      <c r="AHN140" s="3"/>
      <c r="AHO140" s="3"/>
      <c r="AHP140" s="3"/>
      <c r="AHQ140" s="3"/>
      <c r="AHR140" s="3"/>
      <c r="AHS140" s="3"/>
      <c r="AHT140" s="3"/>
      <c r="AHU140" s="3"/>
      <c r="AHV140" s="3"/>
      <c r="AHW140" s="3"/>
      <c r="AHX140" s="3"/>
      <c r="AHY140" s="3"/>
      <c r="AHZ140" s="3"/>
      <c r="AIA140" s="3"/>
      <c r="AIB140" s="3"/>
      <c r="AIC140" s="3"/>
      <c r="AID140" s="3"/>
      <c r="AIE140" s="3"/>
      <c r="AIF140" s="3"/>
      <c r="AIG140" s="3"/>
      <c r="AIH140" s="3"/>
      <c r="AII140" s="3"/>
      <c r="AIJ140" s="3"/>
      <c r="AIK140" s="3"/>
      <c r="AIL140" s="3"/>
      <c r="AIM140" s="3"/>
      <c r="AIN140" s="3"/>
      <c r="AIO140" s="3"/>
      <c r="AIP140" s="3"/>
      <c r="AIQ140" s="3"/>
      <c r="AIR140" s="3"/>
      <c r="AIS140" s="3"/>
      <c r="AIT140" s="3"/>
      <c r="AIU140" s="3"/>
      <c r="AIV140" s="3"/>
      <c r="AIW140" s="3"/>
      <c r="AIX140" s="3"/>
      <c r="AIY140" s="3"/>
      <c r="AIZ140" s="3"/>
      <c r="AJA140" s="3"/>
      <c r="AJB140" s="3"/>
      <c r="AJC140" s="3"/>
      <c r="AJD140" s="3"/>
      <c r="AJE140" s="3"/>
      <c r="AJF140" s="3"/>
      <c r="AJG140" s="3"/>
      <c r="AJH140" s="3"/>
      <c r="AJI140" s="3"/>
      <c r="AJJ140" s="3"/>
      <c r="AJK140" s="3"/>
      <c r="AJL140" s="3"/>
      <c r="AJM140" s="3"/>
      <c r="AJN140" s="3"/>
      <c r="AJO140" s="3"/>
      <c r="AJP140" s="3"/>
      <c r="AJQ140" s="3"/>
      <c r="AJR140" s="3"/>
      <c r="AJS140" s="3"/>
      <c r="AJT140" s="3"/>
      <c r="AJU140" s="3"/>
      <c r="AJV140" s="3"/>
      <c r="AJW140" s="3"/>
      <c r="AJX140" s="3"/>
      <c r="AJY140" s="3"/>
      <c r="AJZ140" s="3"/>
      <c r="AKA140" s="3"/>
      <c r="AKB140" s="3"/>
      <c r="AKC140" s="3"/>
      <c r="AKD140" s="3"/>
      <c r="AKE140" s="3"/>
      <c r="AKF140" s="3"/>
      <c r="AKG140" s="3"/>
      <c r="AKH140" s="3"/>
      <c r="AKI140" s="3"/>
      <c r="AKJ140" s="3"/>
      <c r="AKK140" s="3"/>
      <c r="AKL140" s="3"/>
      <c r="AKM140" s="3"/>
      <c r="AKN140" s="3"/>
      <c r="AKO140" s="3"/>
      <c r="AKP140" s="3"/>
      <c r="AKQ140" s="3"/>
      <c r="AKR140" s="3"/>
      <c r="AKS140" s="3"/>
      <c r="AKT140" s="3"/>
      <c r="AKU140" s="3"/>
      <c r="AKV140" s="3"/>
      <c r="AKW140" s="3"/>
      <c r="AKX140" s="3"/>
      <c r="AKY140" s="3"/>
      <c r="AKZ140" s="3"/>
      <c r="ALA140" s="3"/>
    </row>
    <row r="141" spans="1:989" s="4" customFormat="1" ht="25.5" x14ac:dyDescent="0.2">
      <c r="A141" s="20" t="s">
        <v>71</v>
      </c>
      <c r="B141" s="14"/>
      <c r="C141" s="14"/>
      <c r="D141" s="14"/>
      <c r="E141" s="15"/>
      <c r="F141" s="15"/>
      <c r="G141" s="87"/>
      <c r="H141" s="16"/>
      <c r="I141" s="15"/>
      <c r="J141" s="17"/>
      <c r="K141" s="18"/>
      <c r="L141" s="19"/>
      <c r="M141" s="7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</row>
    <row r="142" spans="1:989" s="4" customFormat="1" x14ac:dyDescent="0.2">
      <c r="A142" s="20"/>
      <c r="B142" s="14"/>
      <c r="C142" s="14"/>
      <c r="D142" s="14"/>
      <c r="E142" s="15"/>
      <c r="F142" s="15"/>
      <c r="G142" s="87"/>
      <c r="H142" s="16"/>
      <c r="I142" s="15"/>
      <c r="J142" s="17"/>
      <c r="K142" s="18"/>
      <c r="L142" s="19"/>
      <c r="M142" s="7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</row>
    <row r="143" spans="1:989" s="4" customFormat="1" x14ac:dyDescent="0.2">
      <c r="A143" s="21" t="s">
        <v>8</v>
      </c>
      <c r="B143" s="68">
        <f>B145+B146+B147+B148+B150+B151</f>
        <v>473245</v>
      </c>
      <c r="C143" s="68">
        <f>C145+C146+C147+C148+C150+C151</f>
        <v>473245</v>
      </c>
      <c r="D143" s="68">
        <f>D145+D146+D147+D148+D150+D151</f>
        <v>488107.7</v>
      </c>
      <c r="E143" s="69">
        <f>D143/B143*100</f>
        <v>103.14059313886041</v>
      </c>
      <c r="F143" s="69">
        <f>D143/C143*100</f>
        <v>103.14059313886041</v>
      </c>
      <c r="G143" s="88">
        <f>G145+G146+G147+G148+G149+G150+G151</f>
        <v>417791.6</v>
      </c>
      <c r="H143" s="68">
        <f>G143-B143</f>
        <v>-55453.400000000023</v>
      </c>
      <c r="I143" s="68">
        <f>H143/B143*100</f>
        <v>-11.717693794968783</v>
      </c>
      <c r="J143" s="70">
        <f>G143-C143</f>
        <v>-55453.400000000023</v>
      </c>
      <c r="K143" s="70">
        <f>J143/C143*100</f>
        <v>-11.717693794968783</v>
      </c>
      <c r="L143" s="71">
        <f>G143-D143</f>
        <v>-70316.100000000035</v>
      </c>
      <c r="M143" s="71">
        <f>L143/D143*100</f>
        <v>-14.4058575597148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</row>
    <row r="144" spans="1:989" s="6" customFormat="1" x14ac:dyDescent="0.2">
      <c r="A144" s="22" t="s">
        <v>9</v>
      </c>
      <c r="B144" s="72"/>
      <c r="C144" s="72"/>
      <c r="D144" s="72"/>
      <c r="E144" s="69"/>
      <c r="F144" s="69"/>
      <c r="G144" s="86"/>
      <c r="H144" s="68"/>
      <c r="I144" s="68"/>
      <c r="J144" s="70"/>
      <c r="K144" s="70"/>
      <c r="L144" s="71"/>
      <c r="M144" s="71"/>
    </row>
    <row r="145" spans="1:989" s="35" customFormat="1" ht="25.5" x14ac:dyDescent="0.2">
      <c r="A145" s="22" t="s">
        <v>10</v>
      </c>
      <c r="B145" s="72">
        <v>3713.4</v>
      </c>
      <c r="C145" s="72">
        <v>3713.4</v>
      </c>
      <c r="D145" s="72">
        <v>3713.4</v>
      </c>
      <c r="E145" s="73">
        <f t="shared" ref="E145:E207" si="57">D145/B145*100</f>
        <v>100</v>
      </c>
      <c r="F145" s="73">
        <f t="shared" ref="F145:F204" si="58">D145/C145*100</f>
        <v>100</v>
      </c>
      <c r="G145" s="86">
        <v>3451.3</v>
      </c>
      <c r="H145" s="72">
        <f t="shared" ref="H145:H204" si="59">G145-B145</f>
        <v>-262.09999999999991</v>
      </c>
      <c r="I145" s="72">
        <f t="shared" ref="I145:I204" si="60">H145/B145*100</f>
        <v>-7.0582215759142546</v>
      </c>
      <c r="J145" s="74">
        <f t="shared" ref="J145:J204" si="61">G145-C145</f>
        <v>-262.09999999999991</v>
      </c>
      <c r="K145" s="74">
        <f t="shared" ref="K145:K204" si="62">J145/C145*100</f>
        <v>-7.0582215759142546</v>
      </c>
      <c r="L145" s="75">
        <f t="shared" ref="L145:L204" si="63">G145-D145</f>
        <v>-262.09999999999991</v>
      </c>
      <c r="M145" s="75">
        <f t="shared" ref="M145:M204" si="64">L145/D145*100</f>
        <v>-7.0582215759142546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  <c r="VQ145" s="3"/>
      <c r="VR145" s="3"/>
      <c r="VS145" s="3"/>
      <c r="VT145" s="3"/>
      <c r="VU145" s="3"/>
      <c r="VV145" s="3"/>
      <c r="VW145" s="3"/>
      <c r="VX145" s="3"/>
      <c r="VY145" s="3"/>
      <c r="VZ145" s="3"/>
      <c r="WA145" s="3"/>
      <c r="WB145" s="3"/>
      <c r="WC145" s="3"/>
      <c r="WD145" s="3"/>
      <c r="WE145" s="3"/>
      <c r="WF145" s="3"/>
      <c r="WG145" s="3"/>
      <c r="WH145" s="3"/>
      <c r="WI145" s="3"/>
      <c r="WJ145" s="3"/>
      <c r="WK145" s="3"/>
      <c r="WL145" s="3"/>
      <c r="WM145" s="3"/>
      <c r="WN145" s="3"/>
      <c r="WO145" s="3"/>
      <c r="WP145" s="3"/>
      <c r="WQ145" s="3"/>
      <c r="WR145" s="3"/>
      <c r="WS145" s="3"/>
      <c r="WT145" s="3"/>
      <c r="WU145" s="3"/>
      <c r="WV145" s="3"/>
      <c r="WW145" s="3"/>
      <c r="WX145" s="3"/>
      <c r="WY145" s="3"/>
      <c r="WZ145" s="3"/>
      <c r="XA145" s="3"/>
      <c r="XB145" s="3"/>
      <c r="XC145" s="3"/>
      <c r="XD145" s="3"/>
      <c r="XE145" s="3"/>
      <c r="XF145" s="3"/>
      <c r="XG145" s="3"/>
      <c r="XH145" s="3"/>
      <c r="XI145" s="3"/>
      <c r="XJ145" s="3"/>
      <c r="XK145" s="3"/>
      <c r="XL145" s="3"/>
      <c r="XM145" s="3"/>
      <c r="XN145" s="3"/>
      <c r="XO145" s="3"/>
      <c r="XP145" s="3"/>
      <c r="XQ145" s="3"/>
      <c r="XR145" s="3"/>
      <c r="XS145" s="3"/>
      <c r="XT145" s="3"/>
      <c r="XU145" s="3"/>
      <c r="XV145" s="3"/>
      <c r="XW145" s="3"/>
      <c r="XX145" s="3"/>
      <c r="XY145" s="3"/>
      <c r="XZ145" s="3"/>
      <c r="YA145" s="3"/>
      <c r="YB145" s="3"/>
      <c r="YC145" s="3"/>
      <c r="YD145" s="3"/>
      <c r="YE145" s="3"/>
      <c r="YF145" s="3"/>
      <c r="YG145" s="3"/>
      <c r="YH145" s="3"/>
      <c r="YI145" s="3"/>
      <c r="YJ145" s="3"/>
      <c r="YK145" s="3"/>
      <c r="YL145" s="3"/>
      <c r="YM145" s="3"/>
      <c r="YN145" s="3"/>
      <c r="YO145" s="3"/>
      <c r="YP145" s="3"/>
      <c r="YQ145" s="3"/>
      <c r="YR145" s="3"/>
      <c r="YS145" s="3"/>
      <c r="YT145" s="3"/>
      <c r="YU145" s="3"/>
      <c r="YV145" s="3"/>
      <c r="YW145" s="3"/>
      <c r="YX145" s="3"/>
      <c r="YY145" s="3"/>
      <c r="YZ145" s="3"/>
      <c r="ZA145" s="3"/>
      <c r="ZB145" s="3"/>
      <c r="ZC145" s="3"/>
      <c r="ZD145" s="3"/>
      <c r="ZE145" s="3"/>
      <c r="ZF145" s="3"/>
      <c r="ZG145" s="3"/>
      <c r="ZH145" s="3"/>
      <c r="ZI145" s="3"/>
      <c r="ZJ145" s="3"/>
      <c r="ZK145" s="3"/>
      <c r="ZL145" s="3"/>
      <c r="ZM145" s="3"/>
      <c r="ZN145" s="3"/>
      <c r="ZO145" s="3"/>
      <c r="ZP145" s="3"/>
      <c r="ZQ145" s="3"/>
      <c r="ZR145" s="3"/>
      <c r="ZS145" s="3"/>
      <c r="ZT145" s="3"/>
      <c r="ZU145" s="3"/>
      <c r="ZV145" s="3"/>
      <c r="ZW145" s="3"/>
      <c r="ZX145" s="3"/>
      <c r="ZY145" s="3"/>
      <c r="ZZ145" s="3"/>
      <c r="AAA145" s="3"/>
      <c r="AAB145" s="3"/>
      <c r="AAC145" s="3"/>
      <c r="AAD145" s="3"/>
      <c r="AAE145" s="3"/>
      <c r="AAF145" s="3"/>
      <c r="AAG145" s="3"/>
      <c r="AAH145" s="3"/>
      <c r="AAI145" s="3"/>
      <c r="AAJ145" s="3"/>
      <c r="AAK145" s="3"/>
      <c r="AAL145" s="3"/>
      <c r="AAM145" s="3"/>
      <c r="AAN145" s="3"/>
      <c r="AAO145" s="3"/>
      <c r="AAP145" s="3"/>
      <c r="AAQ145" s="3"/>
      <c r="AAR145" s="3"/>
      <c r="AAS145" s="3"/>
      <c r="AAT145" s="3"/>
      <c r="AAU145" s="3"/>
      <c r="AAV145" s="3"/>
      <c r="AAW145" s="3"/>
      <c r="AAX145" s="3"/>
      <c r="AAY145" s="3"/>
      <c r="AAZ145" s="3"/>
      <c r="ABA145" s="3"/>
      <c r="ABB145" s="3"/>
      <c r="ABC145" s="3"/>
      <c r="ABD145" s="3"/>
      <c r="ABE145" s="3"/>
      <c r="ABF145" s="3"/>
      <c r="ABG145" s="3"/>
      <c r="ABH145" s="3"/>
      <c r="ABI145" s="3"/>
      <c r="ABJ145" s="3"/>
      <c r="ABK145" s="3"/>
      <c r="ABL145" s="3"/>
      <c r="ABM145" s="3"/>
      <c r="ABN145" s="3"/>
      <c r="ABO145" s="3"/>
      <c r="ABP145" s="3"/>
      <c r="ABQ145" s="3"/>
      <c r="ABR145" s="3"/>
      <c r="ABS145" s="3"/>
      <c r="ABT145" s="3"/>
      <c r="ABU145" s="3"/>
      <c r="ABV145" s="3"/>
      <c r="ABW145" s="3"/>
      <c r="ABX145" s="3"/>
      <c r="ABY145" s="3"/>
      <c r="ABZ145" s="3"/>
      <c r="ACA145" s="3"/>
      <c r="ACB145" s="3"/>
      <c r="ACC145" s="3"/>
      <c r="ACD145" s="3"/>
      <c r="ACE145" s="3"/>
      <c r="ACF145" s="3"/>
      <c r="ACG145" s="3"/>
      <c r="ACH145" s="3"/>
      <c r="ACI145" s="3"/>
      <c r="ACJ145" s="3"/>
      <c r="ACK145" s="3"/>
      <c r="ACL145" s="3"/>
      <c r="ACM145" s="3"/>
      <c r="ACN145" s="3"/>
      <c r="ACO145" s="3"/>
      <c r="ACP145" s="3"/>
      <c r="ACQ145" s="3"/>
      <c r="ACR145" s="3"/>
      <c r="ACS145" s="3"/>
      <c r="ACT145" s="3"/>
      <c r="ACU145" s="3"/>
      <c r="ACV145" s="3"/>
      <c r="ACW145" s="3"/>
      <c r="ACX145" s="3"/>
      <c r="ACY145" s="3"/>
      <c r="ACZ145" s="3"/>
      <c r="ADA145" s="3"/>
      <c r="ADB145" s="3"/>
      <c r="ADC145" s="3"/>
      <c r="ADD145" s="3"/>
      <c r="ADE145" s="3"/>
      <c r="ADF145" s="3"/>
      <c r="ADG145" s="3"/>
      <c r="ADH145" s="3"/>
      <c r="ADI145" s="3"/>
      <c r="ADJ145" s="3"/>
      <c r="ADK145" s="3"/>
      <c r="ADL145" s="3"/>
      <c r="ADM145" s="3"/>
      <c r="ADN145" s="3"/>
      <c r="ADO145" s="3"/>
      <c r="ADP145" s="3"/>
      <c r="ADQ145" s="3"/>
      <c r="ADR145" s="3"/>
      <c r="ADS145" s="3"/>
      <c r="ADT145" s="3"/>
      <c r="ADU145" s="3"/>
      <c r="ADV145" s="3"/>
      <c r="ADW145" s="3"/>
      <c r="ADX145" s="3"/>
      <c r="ADY145" s="3"/>
      <c r="ADZ145" s="3"/>
      <c r="AEA145" s="3"/>
      <c r="AEB145" s="3"/>
      <c r="AEC145" s="3"/>
      <c r="AED145" s="3"/>
      <c r="AEE145" s="3"/>
      <c r="AEF145" s="3"/>
      <c r="AEG145" s="3"/>
      <c r="AEH145" s="3"/>
      <c r="AEI145" s="3"/>
      <c r="AEJ145" s="3"/>
      <c r="AEK145" s="3"/>
      <c r="AEL145" s="3"/>
      <c r="AEM145" s="3"/>
      <c r="AEN145" s="3"/>
      <c r="AEO145" s="3"/>
      <c r="AEP145" s="3"/>
      <c r="AEQ145" s="3"/>
      <c r="AER145" s="3"/>
      <c r="AES145" s="3"/>
      <c r="AET145" s="3"/>
      <c r="AEU145" s="3"/>
      <c r="AEV145" s="3"/>
      <c r="AEW145" s="3"/>
      <c r="AEX145" s="3"/>
      <c r="AEY145" s="3"/>
      <c r="AEZ145" s="3"/>
      <c r="AFA145" s="3"/>
      <c r="AFB145" s="3"/>
      <c r="AFC145" s="3"/>
      <c r="AFD145" s="3"/>
      <c r="AFE145" s="3"/>
      <c r="AFF145" s="3"/>
      <c r="AFG145" s="3"/>
      <c r="AFH145" s="3"/>
      <c r="AFI145" s="3"/>
      <c r="AFJ145" s="3"/>
      <c r="AFK145" s="3"/>
      <c r="AFL145" s="3"/>
      <c r="AFM145" s="3"/>
      <c r="AFN145" s="3"/>
      <c r="AFO145" s="3"/>
      <c r="AFP145" s="3"/>
      <c r="AFQ145" s="3"/>
      <c r="AFR145" s="3"/>
      <c r="AFS145" s="3"/>
      <c r="AFT145" s="3"/>
      <c r="AFU145" s="3"/>
      <c r="AFV145" s="3"/>
      <c r="AFW145" s="3"/>
      <c r="AFX145" s="3"/>
      <c r="AFY145" s="3"/>
      <c r="AFZ145" s="3"/>
      <c r="AGA145" s="3"/>
      <c r="AGB145" s="3"/>
      <c r="AGC145" s="3"/>
      <c r="AGD145" s="3"/>
      <c r="AGE145" s="3"/>
      <c r="AGF145" s="3"/>
      <c r="AGG145" s="3"/>
      <c r="AGH145" s="3"/>
      <c r="AGI145" s="3"/>
      <c r="AGJ145" s="3"/>
      <c r="AGK145" s="3"/>
      <c r="AGL145" s="3"/>
      <c r="AGM145" s="3"/>
      <c r="AGN145" s="3"/>
      <c r="AGO145" s="3"/>
      <c r="AGP145" s="3"/>
      <c r="AGQ145" s="3"/>
      <c r="AGR145" s="3"/>
      <c r="AGS145" s="3"/>
      <c r="AGT145" s="3"/>
      <c r="AGU145" s="3"/>
      <c r="AGV145" s="3"/>
      <c r="AGW145" s="3"/>
      <c r="AGX145" s="3"/>
      <c r="AGY145" s="3"/>
      <c r="AGZ145" s="3"/>
      <c r="AHA145" s="3"/>
      <c r="AHB145" s="3"/>
      <c r="AHC145" s="3"/>
      <c r="AHD145" s="3"/>
      <c r="AHE145" s="3"/>
      <c r="AHF145" s="3"/>
      <c r="AHG145" s="3"/>
      <c r="AHH145" s="3"/>
      <c r="AHI145" s="3"/>
      <c r="AHJ145" s="3"/>
      <c r="AHK145" s="3"/>
      <c r="AHL145" s="3"/>
      <c r="AHM145" s="3"/>
      <c r="AHN145" s="3"/>
      <c r="AHO145" s="3"/>
      <c r="AHP145" s="3"/>
      <c r="AHQ145" s="3"/>
      <c r="AHR145" s="3"/>
      <c r="AHS145" s="3"/>
      <c r="AHT145" s="3"/>
      <c r="AHU145" s="3"/>
      <c r="AHV145" s="3"/>
      <c r="AHW145" s="3"/>
      <c r="AHX145" s="3"/>
      <c r="AHY145" s="3"/>
      <c r="AHZ145" s="3"/>
      <c r="AIA145" s="3"/>
      <c r="AIB145" s="3"/>
      <c r="AIC145" s="3"/>
      <c r="AID145" s="3"/>
      <c r="AIE145" s="3"/>
      <c r="AIF145" s="3"/>
      <c r="AIG145" s="3"/>
      <c r="AIH145" s="3"/>
      <c r="AII145" s="3"/>
      <c r="AIJ145" s="3"/>
      <c r="AIK145" s="3"/>
      <c r="AIL145" s="3"/>
      <c r="AIM145" s="3"/>
      <c r="AIN145" s="3"/>
      <c r="AIO145" s="3"/>
      <c r="AIP145" s="3"/>
      <c r="AIQ145" s="3"/>
      <c r="AIR145" s="3"/>
      <c r="AIS145" s="3"/>
      <c r="AIT145" s="3"/>
      <c r="AIU145" s="3"/>
      <c r="AIV145" s="3"/>
      <c r="AIW145" s="3"/>
      <c r="AIX145" s="3"/>
      <c r="AIY145" s="3"/>
      <c r="AIZ145" s="3"/>
      <c r="AJA145" s="3"/>
      <c r="AJB145" s="3"/>
      <c r="AJC145" s="3"/>
      <c r="AJD145" s="3"/>
      <c r="AJE145" s="3"/>
      <c r="AJF145" s="3"/>
      <c r="AJG145" s="3"/>
      <c r="AJH145" s="3"/>
      <c r="AJI145" s="3"/>
      <c r="AJJ145" s="3"/>
      <c r="AJK145" s="3"/>
      <c r="AJL145" s="3"/>
      <c r="AJM145" s="3"/>
      <c r="AJN145" s="3"/>
      <c r="AJO145" s="3"/>
      <c r="AJP145" s="3"/>
      <c r="AJQ145" s="3"/>
      <c r="AJR145" s="3"/>
      <c r="AJS145" s="3"/>
      <c r="AJT145" s="3"/>
      <c r="AJU145" s="3"/>
      <c r="AJV145" s="3"/>
      <c r="AJW145" s="3"/>
      <c r="AJX145" s="3"/>
      <c r="AJY145" s="3"/>
      <c r="AJZ145" s="3"/>
      <c r="AKA145" s="3"/>
      <c r="AKB145" s="3"/>
      <c r="AKC145" s="3"/>
      <c r="AKD145" s="3"/>
      <c r="AKE145" s="3"/>
      <c r="AKF145" s="3"/>
      <c r="AKG145" s="3"/>
      <c r="AKH145" s="3"/>
      <c r="AKI145" s="3"/>
      <c r="AKJ145" s="3"/>
      <c r="AKK145" s="3"/>
      <c r="AKL145" s="3"/>
      <c r="AKM145" s="3"/>
      <c r="AKN145" s="3"/>
      <c r="AKO145" s="3"/>
      <c r="AKP145" s="3"/>
      <c r="AKQ145" s="3"/>
      <c r="AKR145" s="3"/>
      <c r="AKS145" s="3"/>
      <c r="AKT145" s="3"/>
      <c r="AKU145" s="3"/>
      <c r="AKV145" s="3"/>
      <c r="AKW145" s="3"/>
      <c r="AKX145" s="3"/>
      <c r="AKY145" s="3"/>
      <c r="AKZ145" s="3"/>
      <c r="ALA145" s="3"/>
    </row>
    <row r="146" spans="1:989" s="35" customFormat="1" ht="38.25" x14ac:dyDescent="0.2">
      <c r="A146" s="22" t="s">
        <v>11</v>
      </c>
      <c r="B146" s="72">
        <v>17227.3</v>
      </c>
      <c r="C146" s="72">
        <v>17227.3</v>
      </c>
      <c r="D146" s="72">
        <v>17227.3</v>
      </c>
      <c r="E146" s="73">
        <f t="shared" si="57"/>
        <v>100</v>
      </c>
      <c r="F146" s="73">
        <f t="shared" si="58"/>
        <v>100</v>
      </c>
      <c r="G146" s="86">
        <v>16740.900000000001</v>
      </c>
      <c r="H146" s="72">
        <f t="shared" si="59"/>
        <v>-486.39999999999782</v>
      </c>
      <c r="I146" s="72">
        <f t="shared" si="60"/>
        <v>-2.8234256093525851</v>
      </c>
      <c r="J146" s="74">
        <f t="shared" si="61"/>
        <v>-486.39999999999782</v>
      </c>
      <c r="K146" s="74">
        <f t="shared" si="62"/>
        <v>-2.8234256093525851</v>
      </c>
      <c r="L146" s="75">
        <f t="shared" si="63"/>
        <v>-486.39999999999782</v>
      </c>
      <c r="M146" s="75">
        <f t="shared" si="64"/>
        <v>-2.8234256093525851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</row>
    <row r="147" spans="1:989" s="35" customFormat="1" ht="38.25" x14ac:dyDescent="0.2">
      <c r="A147" s="22" t="s">
        <v>12</v>
      </c>
      <c r="B147" s="72">
        <v>108240.8</v>
      </c>
      <c r="C147" s="72">
        <v>108240.8</v>
      </c>
      <c r="D147" s="72">
        <v>108240.8</v>
      </c>
      <c r="E147" s="73">
        <f t="shared" si="57"/>
        <v>100</v>
      </c>
      <c r="F147" s="73">
        <f t="shared" si="58"/>
        <v>100</v>
      </c>
      <c r="G147" s="86">
        <v>104659.4</v>
      </c>
      <c r="H147" s="72">
        <f t="shared" si="59"/>
        <v>-3581.4000000000087</v>
      </c>
      <c r="I147" s="72">
        <f t="shared" si="60"/>
        <v>-3.3087338600601699</v>
      </c>
      <c r="J147" s="74">
        <f t="shared" si="61"/>
        <v>-3581.4000000000087</v>
      </c>
      <c r="K147" s="74">
        <f t="shared" si="62"/>
        <v>-3.3087338600601699</v>
      </c>
      <c r="L147" s="75">
        <f t="shared" si="63"/>
        <v>-3581.4000000000087</v>
      </c>
      <c r="M147" s="75">
        <f t="shared" si="64"/>
        <v>-3.3087338600601699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</row>
    <row r="148" spans="1:989" s="35" customFormat="1" ht="38.25" x14ac:dyDescent="0.2">
      <c r="A148" s="22" t="s">
        <v>13</v>
      </c>
      <c r="B148" s="72">
        <v>41358</v>
      </c>
      <c r="C148" s="72">
        <v>41358</v>
      </c>
      <c r="D148" s="72">
        <v>41358</v>
      </c>
      <c r="E148" s="73">
        <f t="shared" si="57"/>
        <v>100</v>
      </c>
      <c r="F148" s="73">
        <f t="shared" si="58"/>
        <v>100</v>
      </c>
      <c r="G148" s="86">
        <v>42792.7</v>
      </c>
      <c r="H148" s="72">
        <f t="shared" si="59"/>
        <v>1434.6999999999971</v>
      </c>
      <c r="I148" s="72">
        <f t="shared" si="60"/>
        <v>3.4689781904347337</v>
      </c>
      <c r="J148" s="74">
        <f t="shared" si="61"/>
        <v>1434.6999999999971</v>
      </c>
      <c r="K148" s="74">
        <f t="shared" si="62"/>
        <v>3.4689781904347337</v>
      </c>
      <c r="L148" s="75">
        <f t="shared" si="63"/>
        <v>1434.6999999999971</v>
      </c>
      <c r="M148" s="75">
        <f t="shared" si="64"/>
        <v>3.4689781904347337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</row>
    <row r="149" spans="1:989" s="35" customFormat="1" ht="15" x14ac:dyDescent="0.2">
      <c r="A149" s="22" t="s">
        <v>222</v>
      </c>
      <c r="B149" s="72">
        <v>0</v>
      </c>
      <c r="C149" s="72">
        <v>0</v>
      </c>
      <c r="D149" s="72">
        <v>0</v>
      </c>
      <c r="E149" s="76" t="s">
        <v>223</v>
      </c>
      <c r="F149" s="76" t="s">
        <v>223</v>
      </c>
      <c r="G149" s="86">
        <v>6400</v>
      </c>
      <c r="H149" s="72">
        <f t="shared" si="59"/>
        <v>6400</v>
      </c>
      <c r="I149" s="76" t="s">
        <v>223</v>
      </c>
      <c r="J149" s="74">
        <f t="shared" si="61"/>
        <v>6400</v>
      </c>
      <c r="K149" s="76" t="s">
        <v>223</v>
      </c>
      <c r="L149" s="75">
        <f t="shared" si="63"/>
        <v>6400</v>
      </c>
      <c r="M149" s="76" t="s">
        <v>223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  <c r="VQ149" s="3"/>
      <c r="VR149" s="3"/>
      <c r="VS149" s="3"/>
      <c r="VT149" s="3"/>
      <c r="VU149" s="3"/>
      <c r="VV149" s="3"/>
      <c r="VW149" s="3"/>
      <c r="VX149" s="3"/>
      <c r="VY149" s="3"/>
      <c r="VZ149" s="3"/>
      <c r="WA149" s="3"/>
      <c r="WB149" s="3"/>
      <c r="WC149" s="3"/>
      <c r="WD149" s="3"/>
      <c r="WE149" s="3"/>
      <c r="WF149" s="3"/>
      <c r="WG149" s="3"/>
      <c r="WH149" s="3"/>
      <c r="WI149" s="3"/>
      <c r="WJ149" s="3"/>
      <c r="WK149" s="3"/>
      <c r="WL149" s="3"/>
      <c r="WM149" s="3"/>
      <c r="WN149" s="3"/>
      <c r="WO149" s="3"/>
      <c r="WP149" s="3"/>
      <c r="WQ149" s="3"/>
      <c r="WR149" s="3"/>
      <c r="WS149" s="3"/>
      <c r="WT149" s="3"/>
      <c r="WU149" s="3"/>
      <c r="WV149" s="3"/>
      <c r="WW149" s="3"/>
      <c r="WX149" s="3"/>
      <c r="WY149" s="3"/>
      <c r="WZ149" s="3"/>
      <c r="XA149" s="3"/>
      <c r="XB149" s="3"/>
      <c r="XC149" s="3"/>
      <c r="XD149" s="3"/>
      <c r="XE149" s="3"/>
      <c r="XF149" s="3"/>
      <c r="XG149" s="3"/>
      <c r="XH149" s="3"/>
      <c r="XI149" s="3"/>
      <c r="XJ149" s="3"/>
      <c r="XK149" s="3"/>
      <c r="XL149" s="3"/>
      <c r="XM149" s="3"/>
      <c r="XN149" s="3"/>
      <c r="XO149" s="3"/>
      <c r="XP149" s="3"/>
      <c r="XQ149" s="3"/>
      <c r="XR149" s="3"/>
      <c r="XS149" s="3"/>
      <c r="XT149" s="3"/>
      <c r="XU149" s="3"/>
      <c r="XV149" s="3"/>
      <c r="XW149" s="3"/>
      <c r="XX149" s="3"/>
      <c r="XY149" s="3"/>
      <c r="XZ149" s="3"/>
      <c r="YA149" s="3"/>
      <c r="YB149" s="3"/>
      <c r="YC149" s="3"/>
      <c r="YD149" s="3"/>
      <c r="YE149" s="3"/>
      <c r="YF149" s="3"/>
      <c r="YG149" s="3"/>
      <c r="YH149" s="3"/>
      <c r="YI149" s="3"/>
      <c r="YJ149" s="3"/>
      <c r="YK149" s="3"/>
      <c r="YL149" s="3"/>
      <c r="YM149" s="3"/>
      <c r="YN149" s="3"/>
      <c r="YO149" s="3"/>
      <c r="YP149" s="3"/>
      <c r="YQ149" s="3"/>
      <c r="YR149" s="3"/>
      <c r="YS149" s="3"/>
      <c r="YT149" s="3"/>
      <c r="YU149" s="3"/>
      <c r="YV149" s="3"/>
      <c r="YW149" s="3"/>
      <c r="YX149" s="3"/>
      <c r="YY149" s="3"/>
      <c r="YZ149" s="3"/>
      <c r="ZA149" s="3"/>
      <c r="ZB149" s="3"/>
      <c r="ZC149" s="3"/>
      <c r="ZD149" s="3"/>
      <c r="ZE149" s="3"/>
      <c r="ZF149" s="3"/>
      <c r="ZG149" s="3"/>
      <c r="ZH149" s="3"/>
      <c r="ZI149" s="3"/>
      <c r="ZJ149" s="3"/>
      <c r="ZK149" s="3"/>
      <c r="ZL149" s="3"/>
      <c r="ZM149" s="3"/>
      <c r="ZN149" s="3"/>
      <c r="ZO149" s="3"/>
      <c r="ZP149" s="3"/>
      <c r="ZQ149" s="3"/>
      <c r="ZR149" s="3"/>
      <c r="ZS149" s="3"/>
      <c r="ZT149" s="3"/>
      <c r="ZU149" s="3"/>
      <c r="ZV149" s="3"/>
      <c r="ZW149" s="3"/>
      <c r="ZX149" s="3"/>
      <c r="ZY149" s="3"/>
      <c r="ZZ149" s="3"/>
      <c r="AAA149" s="3"/>
      <c r="AAB149" s="3"/>
      <c r="AAC149" s="3"/>
      <c r="AAD149" s="3"/>
      <c r="AAE149" s="3"/>
      <c r="AAF149" s="3"/>
      <c r="AAG149" s="3"/>
      <c r="AAH149" s="3"/>
      <c r="AAI149" s="3"/>
      <c r="AAJ149" s="3"/>
      <c r="AAK149" s="3"/>
      <c r="AAL149" s="3"/>
      <c r="AAM149" s="3"/>
      <c r="AAN149" s="3"/>
      <c r="AAO149" s="3"/>
      <c r="AAP149" s="3"/>
      <c r="AAQ149" s="3"/>
      <c r="AAR149" s="3"/>
      <c r="AAS149" s="3"/>
      <c r="AAT149" s="3"/>
      <c r="AAU149" s="3"/>
      <c r="AAV149" s="3"/>
      <c r="AAW149" s="3"/>
      <c r="AAX149" s="3"/>
      <c r="AAY149" s="3"/>
      <c r="AAZ149" s="3"/>
      <c r="ABA149" s="3"/>
      <c r="ABB149" s="3"/>
      <c r="ABC149" s="3"/>
      <c r="ABD149" s="3"/>
      <c r="ABE149" s="3"/>
      <c r="ABF149" s="3"/>
      <c r="ABG149" s="3"/>
      <c r="ABH149" s="3"/>
      <c r="ABI149" s="3"/>
      <c r="ABJ149" s="3"/>
      <c r="ABK149" s="3"/>
      <c r="ABL149" s="3"/>
      <c r="ABM149" s="3"/>
      <c r="ABN149" s="3"/>
      <c r="ABO149" s="3"/>
      <c r="ABP149" s="3"/>
      <c r="ABQ149" s="3"/>
      <c r="ABR149" s="3"/>
      <c r="ABS149" s="3"/>
      <c r="ABT149" s="3"/>
      <c r="ABU149" s="3"/>
      <c r="ABV149" s="3"/>
      <c r="ABW149" s="3"/>
      <c r="ABX149" s="3"/>
      <c r="ABY149" s="3"/>
      <c r="ABZ149" s="3"/>
      <c r="ACA149" s="3"/>
      <c r="ACB149" s="3"/>
      <c r="ACC149" s="3"/>
      <c r="ACD149" s="3"/>
      <c r="ACE149" s="3"/>
      <c r="ACF149" s="3"/>
      <c r="ACG149" s="3"/>
      <c r="ACH149" s="3"/>
      <c r="ACI149" s="3"/>
      <c r="ACJ149" s="3"/>
      <c r="ACK149" s="3"/>
      <c r="ACL149" s="3"/>
      <c r="ACM149" s="3"/>
      <c r="ACN149" s="3"/>
      <c r="ACO149" s="3"/>
      <c r="ACP149" s="3"/>
      <c r="ACQ149" s="3"/>
      <c r="ACR149" s="3"/>
      <c r="ACS149" s="3"/>
      <c r="ACT149" s="3"/>
      <c r="ACU149" s="3"/>
      <c r="ACV149" s="3"/>
      <c r="ACW149" s="3"/>
      <c r="ACX149" s="3"/>
      <c r="ACY149" s="3"/>
      <c r="ACZ149" s="3"/>
      <c r="ADA149" s="3"/>
      <c r="ADB149" s="3"/>
      <c r="ADC149" s="3"/>
      <c r="ADD149" s="3"/>
      <c r="ADE149" s="3"/>
      <c r="ADF149" s="3"/>
      <c r="ADG149" s="3"/>
      <c r="ADH149" s="3"/>
      <c r="ADI149" s="3"/>
      <c r="ADJ149" s="3"/>
      <c r="ADK149" s="3"/>
      <c r="ADL149" s="3"/>
      <c r="ADM149" s="3"/>
      <c r="ADN149" s="3"/>
      <c r="ADO149" s="3"/>
      <c r="ADP149" s="3"/>
      <c r="ADQ149" s="3"/>
      <c r="ADR149" s="3"/>
      <c r="ADS149" s="3"/>
      <c r="ADT149" s="3"/>
      <c r="ADU149" s="3"/>
      <c r="ADV149" s="3"/>
      <c r="ADW149" s="3"/>
      <c r="ADX149" s="3"/>
      <c r="ADY149" s="3"/>
      <c r="ADZ149" s="3"/>
      <c r="AEA149" s="3"/>
      <c r="AEB149" s="3"/>
      <c r="AEC149" s="3"/>
      <c r="AED149" s="3"/>
      <c r="AEE149" s="3"/>
      <c r="AEF149" s="3"/>
      <c r="AEG149" s="3"/>
      <c r="AEH149" s="3"/>
      <c r="AEI149" s="3"/>
      <c r="AEJ149" s="3"/>
      <c r="AEK149" s="3"/>
      <c r="AEL149" s="3"/>
      <c r="AEM149" s="3"/>
      <c r="AEN149" s="3"/>
      <c r="AEO149" s="3"/>
      <c r="AEP149" s="3"/>
      <c r="AEQ149" s="3"/>
      <c r="AER149" s="3"/>
      <c r="AES149" s="3"/>
      <c r="AET149" s="3"/>
      <c r="AEU149" s="3"/>
      <c r="AEV149" s="3"/>
      <c r="AEW149" s="3"/>
      <c r="AEX149" s="3"/>
      <c r="AEY149" s="3"/>
      <c r="AEZ149" s="3"/>
      <c r="AFA149" s="3"/>
      <c r="AFB149" s="3"/>
      <c r="AFC149" s="3"/>
      <c r="AFD149" s="3"/>
      <c r="AFE149" s="3"/>
      <c r="AFF149" s="3"/>
      <c r="AFG149" s="3"/>
      <c r="AFH149" s="3"/>
      <c r="AFI149" s="3"/>
      <c r="AFJ149" s="3"/>
      <c r="AFK149" s="3"/>
      <c r="AFL149" s="3"/>
      <c r="AFM149" s="3"/>
      <c r="AFN149" s="3"/>
      <c r="AFO149" s="3"/>
      <c r="AFP149" s="3"/>
      <c r="AFQ149" s="3"/>
      <c r="AFR149" s="3"/>
      <c r="AFS149" s="3"/>
      <c r="AFT149" s="3"/>
      <c r="AFU149" s="3"/>
      <c r="AFV149" s="3"/>
      <c r="AFW149" s="3"/>
      <c r="AFX149" s="3"/>
      <c r="AFY149" s="3"/>
      <c r="AFZ149" s="3"/>
      <c r="AGA149" s="3"/>
      <c r="AGB149" s="3"/>
      <c r="AGC149" s="3"/>
      <c r="AGD149" s="3"/>
      <c r="AGE149" s="3"/>
      <c r="AGF149" s="3"/>
      <c r="AGG149" s="3"/>
      <c r="AGH149" s="3"/>
      <c r="AGI149" s="3"/>
      <c r="AGJ149" s="3"/>
      <c r="AGK149" s="3"/>
      <c r="AGL149" s="3"/>
      <c r="AGM149" s="3"/>
      <c r="AGN149" s="3"/>
      <c r="AGO149" s="3"/>
      <c r="AGP149" s="3"/>
      <c r="AGQ149" s="3"/>
      <c r="AGR149" s="3"/>
      <c r="AGS149" s="3"/>
      <c r="AGT149" s="3"/>
      <c r="AGU149" s="3"/>
      <c r="AGV149" s="3"/>
      <c r="AGW149" s="3"/>
      <c r="AGX149" s="3"/>
      <c r="AGY149" s="3"/>
      <c r="AGZ149" s="3"/>
      <c r="AHA149" s="3"/>
      <c r="AHB149" s="3"/>
      <c r="AHC149" s="3"/>
      <c r="AHD149" s="3"/>
      <c r="AHE149" s="3"/>
      <c r="AHF149" s="3"/>
      <c r="AHG149" s="3"/>
      <c r="AHH149" s="3"/>
      <c r="AHI149" s="3"/>
      <c r="AHJ149" s="3"/>
      <c r="AHK149" s="3"/>
      <c r="AHL149" s="3"/>
      <c r="AHM149" s="3"/>
      <c r="AHN149" s="3"/>
      <c r="AHO149" s="3"/>
      <c r="AHP149" s="3"/>
      <c r="AHQ149" s="3"/>
      <c r="AHR149" s="3"/>
      <c r="AHS149" s="3"/>
      <c r="AHT149" s="3"/>
      <c r="AHU149" s="3"/>
      <c r="AHV149" s="3"/>
      <c r="AHW149" s="3"/>
      <c r="AHX149" s="3"/>
      <c r="AHY149" s="3"/>
      <c r="AHZ149" s="3"/>
      <c r="AIA149" s="3"/>
      <c r="AIB149" s="3"/>
      <c r="AIC149" s="3"/>
      <c r="AID149" s="3"/>
      <c r="AIE149" s="3"/>
      <c r="AIF149" s="3"/>
      <c r="AIG149" s="3"/>
      <c r="AIH149" s="3"/>
      <c r="AII149" s="3"/>
      <c r="AIJ149" s="3"/>
      <c r="AIK149" s="3"/>
      <c r="AIL149" s="3"/>
      <c r="AIM149" s="3"/>
      <c r="AIN149" s="3"/>
      <c r="AIO149" s="3"/>
      <c r="AIP149" s="3"/>
      <c r="AIQ149" s="3"/>
      <c r="AIR149" s="3"/>
      <c r="AIS149" s="3"/>
      <c r="AIT149" s="3"/>
      <c r="AIU149" s="3"/>
      <c r="AIV149" s="3"/>
      <c r="AIW149" s="3"/>
      <c r="AIX149" s="3"/>
      <c r="AIY149" s="3"/>
      <c r="AIZ149" s="3"/>
      <c r="AJA149" s="3"/>
      <c r="AJB149" s="3"/>
      <c r="AJC149" s="3"/>
      <c r="AJD149" s="3"/>
      <c r="AJE149" s="3"/>
      <c r="AJF149" s="3"/>
      <c r="AJG149" s="3"/>
      <c r="AJH149" s="3"/>
      <c r="AJI149" s="3"/>
      <c r="AJJ149" s="3"/>
      <c r="AJK149" s="3"/>
      <c r="AJL149" s="3"/>
      <c r="AJM149" s="3"/>
      <c r="AJN149" s="3"/>
      <c r="AJO149" s="3"/>
      <c r="AJP149" s="3"/>
      <c r="AJQ149" s="3"/>
      <c r="AJR149" s="3"/>
      <c r="AJS149" s="3"/>
      <c r="AJT149" s="3"/>
      <c r="AJU149" s="3"/>
      <c r="AJV149" s="3"/>
      <c r="AJW149" s="3"/>
      <c r="AJX149" s="3"/>
      <c r="AJY149" s="3"/>
      <c r="AJZ149" s="3"/>
      <c r="AKA149" s="3"/>
      <c r="AKB149" s="3"/>
      <c r="AKC149" s="3"/>
      <c r="AKD149" s="3"/>
      <c r="AKE149" s="3"/>
      <c r="AKF149" s="3"/>
      <c r="AKG149" s="3"/>
      <c r="AKH149" s="3"/>
      <c r="AKI149" s="3"/>
      <c r="AKJ149" s="3"/>
      <c r="AKK149" s="3"/>
      <c r="AKL149" s="3"/>
      <c r="AKM149" s="3"/>
      <c r="AKN149" s="3"/>
      <c r="AKO149" s="3"/>
      <c r="AKP149" s="3"/>
      <c r="AKQ149" s="3"/>
      <c r="AKR149" s="3"/>
      <c r="AKS149" s="3"/>
      <c r="AKT149" s="3"/>
      <c r="AKU149" s="3"/>
      <c r="AKV149" s="3"/>
      <c r="AKW149" s="3"/>
      <c r="AKX149" s="3"/>
      <c r="AKY149" s="3"/>
      <c r="AKZ149" s="3"/>
      <c r="ALA149" s="3"/>
    </row>
    <row r="150" spans="1:989" s="10" customFormat="1" x14ac:dyDescent="0.2">
      <c r="A150" s="22" t="s">
        <v>14</v>
      </c>
      <c r="B150" s="72">
        <v>1000</v>
      </c>
      <c r="C150" s="72">
        <f>1000</f>
        <v>1000</v>
      </c>
      <c r="D150" s="72">
        <f>15862.7</f>
        <v>15862.7</v>
      </c>
      <c r="E150" s="73">
        <f t="shared" si="57"/>
        <v>1586.27</v>
      </c>
      <c r="F150" s="73">
        <f t="shared" si="58"/>
        <v>1586.27</v>
      </c>
      <c r="G150" s="86">
        <v>1613.9</v>
      </c>
      <c r="H150" s="72">
        <f t="shared" si="59"/>
        <v>613.90000000000009</v>
      </c>
      <c r="I150" s="72">
        <f t="shared" si="60"/>
        <v>61.390000000000015</v>
      </c>
      <c r="J150" s="74">
        <f t="shared" si="61"/>
        <v>613.90000000000009</v>
      </c>
      <c r="K150" s="74">
        <f t="shared" si="62"/>
        <v>61.390000000000015</v>
      </c>
      <c r="L150" s="75">
        <f t="shared" si="63"/>
        <v>-14248.800000000001</v>
      </c>
      <c r="M150" s="75">
        <f t="shared" si="64"/>
        <v>-89.825817798987558</v>
      </c>
    </row>
    <row r="151" spans="1:989" s="10" customFormat="1" x14ac:dyDescent="0.2">
      <c r="A151" s="22" t="s">
        <v>15</v>
      </c>
      <c r="B151" s="72">
        <v>301705.5</v>
      </c>
      <c r="C151" s="72">
        <v>301705.5</v>
      </c>
      <c r="D151" s="72">
        <v>301705.5</v>
      </c>
      <c r="E151" s="73">
        <f t="shared" si="57"/>
        <v>100</v>
      </c>
      <c r="F151" s="73">
        <f t="shared" si="58"/>
        <v>100</v>
      </c>
      <c r="G151" s="86">
        <v>242133.4</v>
      </c>
      <c r="H151" s="72">
        <f t="shared" si="59"/>
        <v>-59572.100000000006</v>
      </c>
      <c r="I151" s="72">
        <f t="shared" si="60"/>
        <v>-19.74511568400311</v>
      </c>
      <c r="J151" s="74">
        <f t="shared" si="61"/>
        <v>-59572.100000000006</v>
      </c>
      <c r="K151" s="74">
        <f t="shared" si="62"/>
        <v>-19.74511568400311</v>
      </c>
      <c r="L151" s="75">
        <f t="shared" si="63"/>
        <v>-59572.100000000006</v>
      </c>
      <c r="M151" s="75">
        <f t="shared" si="64"/>
        <v>-19.74511568400311</v>
      </c>
    </row>
    <row r="152" spans="1:989" s="10" customFormat="1" x14ac:dyDescent="0.2">
      <c r="A152" s="23" t="s">
        <v>16</v>
      </c>
      <c r="B152" s="68">
        <f>B154+B155</f>
        <v>4924.2</v>
      </c>
      <c r="C152" s="68">
        <f>C154+C155</f>
        <v>4924.2</v>
      </c>
      <c r="D152" s="68">
        <f>D154+D155</f>
        <v>4924.2</v>
      </c>
      <c r="E152" s="69">
        <f t="shared" si="57"/>
        <v>100</v>
      </c>
      <c r="F152" s="69">
        <f t="shared" si="58"/>
        <v>100</v>
      </c>
      <c r="G152" s="88">
        <f>G154+G155</f>
        <v>5293.4</v>
      </c>
      <c r="H152" s="68">
        <f t="shared" si="59"/>
        <v>369.19999999999982</v>
      </c>
      <c r="I152" s="68">
        <f t="shared" si="60"/>
        <v>7.4976645952642018</v>
      </c>
      <c r="J152" s="70">
        <f t="shared" si="61"/>
        <v>369.19999999999982</v>
      </c>
      <c r="K152" s="70">
        <f t="shared" si="62"/>
        <v>7.4976645952642018</v>
      </c>
      <c r="L152" s="71">
        <f t="shared" si="63"/>
        <v>369.19999999999982</v>
      </c>
      <c r="M152" s="71">
        <f t="shared" si="64"/>
        <v>7.4976645952642018</v>
      </c>
    </row>
    <row r="153" spans="1:989" s="10" customFormat="1" x14ac:dyDescent="0.2">
      <c r="A153" s="22" t="s">
        <v>9</v>
      </c>
      <c r="B153" s="72"/>
      <c r="C153" s="72"/>
      <c r="D153" s="72"/>
      <c r="E153" s="69"/>
      <c r="F153" s="69"/>
      <c r="G153" s="86"/>
      <c r="H153" s="68"/>
      <c r="I153" s="68"/>
      <c r="J153" s="70"/>
      <c r="K153" s="70"/>
      <c r="L153" s="71"/>
      <c r="M153" s="71"/>
    </row>
    <row r="154" spans="1:989" s="10" customFormat="1" x14ac:dyDescent="0.2">
      <c r="A154" s="22" t="s">
        <v>17</v>
      </c>
      <c r="B154" s="72">
        <v>4294.2</v>
      </c>
      <c r="C154" s="72">
        <v>4294.2</v>
      </c>
      <c r="D154" s="72">
        <v>4294.2</v>
      </c>
      <c r="E154" s="73">
        <f t="shared" si="57"/>
        <v>100</v>
      </c>
      <c r="F154" s="73">
        <f t="shared" si="58"/>
        <v>100</v>
      </c>
      <c r="G154" s="86">
        <v>4643.3999999999996</v>
      </c>
      <c r="H154" s="72">
        <f t="shared" si="59"/>
        <v>349.19999999999982</v>
      </c>
      <c r="I154" s="72">
        <f t="shared" si="60"/>
        <v>8.1318988402962109</v>
      </c>
      <c r="J154" s="74">
        <f t="shared" si="61"/>
        <v>349.19999999999982</v>
      </c>
      <c r="K154" s="74">
        <f t="shared" si="62"/>
        <v>8.1318988402962109</v>
      </c>
      <c r="L154" s="75">
        <f t="shared" si="63"/>
        <v>349.19999999999982</v>
      </c>
      <c r="M154" s="75">
        <f t="shared" si="64"/>
        <v>8.1318988402962109</v>
      </c>
    </row>
    <row r="155" spans="1:989" s="10" customFormat="1" x14ac:dyDescent="0.2">
      <c r="A155" s="22" t="s">
        <v>18</v>
      </c>
      <c r="B155" s="72">
        <v>630</v>
      </c>
      <c r="C155" s="72">
        <v>630</v>
      </c>
      <c r="D155" s="72">
        <v>630</v>
      </c>
      <c r="E155" s="73">
        <f t="shared" si="57"/>
        <v>100</v>
      </c>
      <c r="F155" s="73">
        <f t="shared" si="58"/>
        <v>100</v>
      </c>
      <c r="G155" s="86">
        <v>650</v>
      </c>
      <c r="H155" s="72">
        <f t="shared" si="59"/>
        <v>20</v>
      </c>
      <c r="I155" s="72">
        <f t="shared" si="60"/>
        <v>3.1746031746031744</v>
      </c>
      <c r="J155" s="74">
        <f t="shared" si="61"/>
        <v>20</v>
      </c>
      <c r="K155" s="74">
        <f t="shared" si="62"/>
        <v>3.1746031746031744</v>
      </c>
      <c r="L155" s="75">
        <f t="shared" si="63"/>
        <v>20</v>
      </c>
      <c r="M155" s="75">
        <f t="shared" si="64"/>
        <v>3.1746031746031744</v>
      </c>
    </row>
    <row r="156" spans="1:989" s="10" customFormat="1" ht="25.5" x14ac:dyDescent="0.2">
      <c r="A156" s="23" t="s">
        <v>19</v>
      </c>
      <c r="B156" s="68">
        <f>B158+B159+B160</f>
        <v>47118.799999999996</v>
      </c>
      <c r="C156" s="68">
        <f>C158+C159+C160</f>
        <v>47118.799999999996</v>
      </c>
      <c r="D156" s="68">
        <f>D158+D159+D160</f>
        <v>47118.799999999996</v>
      </c>
      <c r="E156" s="69">
        <f t="shared" si="57"/>
        <v>100</v>
      </c>
      <c r="F156" s="69">
        <f t="shared" si="58"/>
        <v>100</v>
      </c>
      <c r="G156" s="88">
        <f>G158+G159+G160</f>
        <v>47935.6</v>
      </c>
      <c r="H156" s="68">
        <f t="shared" si="59"/>
        <v>816.80000000000291</v>
      </c>
      <c r="I156" s="68">
        <f t="shared" si="60"/>
        <v>1.7334906661460032</v>
      </c>
      <c r="J156" s="70">
        <f t="shared" si="61"/>
        <v>816.80000000000291</v>
      </c>
      <c r="K156" s="70">
        <f t="shared" si="62"/>
        <v>1.7334906661460032</v>
      </c>
      <c r="L156" s="71">
        <f t="shared" si="63"/>
        <v>816.80000000000291</v>
      </c>
      <c r="M156" s="71">
        <f t="shared" si="64"/>
        <v>1.7334906661460032</v>
      </c>
    </row>
    <row r="157" spans="1:989" s="10" customFormat="1" x14ac:dyDescent="0.2">
      <c r="A157" s="22" t="s">
        <v>9</v>
      </c>
      <c r="B157" s="72"/>
      <c r="C157" s="72"/>
      <c r="D157" s="72"/>
      <c r="E157" s="69"/>
      <c r="F157" s="69"/>
      <c r="G157" s="86"/>
      <c r="H157" s="68"/>
      <c r="I157" s="68"/>
      <c r="J157" s="70"/>
      <c r="K157" s="70"/>
      <c r="L157" s="71"/>
      <c r="M157" s="71"/>
    </row>
    <row r="158" spans="1:989" s="10" customFormat="1" x14ac:dyDescent="0.2">
      <c r="A158" s="22" t="s">
        <v>20</v>
      </c>
      <c r="B158" s="72">
        <v>1926.1</v>
      </c>
      <c r="C158" s="72">
        <v>1926.1</v>
      </c>
      <c r="D158" s="72">
        <v>1926.1</v>
      </c>
      <c r="E158" s="73">
        <f t="shared" si="57"/>
        <v>100</v>
      </c>
      <c r="F158" s="73">
        <f t="shared" si="58"/>
        <v>100</v>
      </c>
      <c r="G158" s="86">
        <v>1277</v>
      </c>
      <c r="H158" s="72">
        <f t="shared" si="59"/>
        <v>-649.09999999999991</v>
      </c>
      <c r="I158" s="72">
        <f t="shared" si="60"/>
        <v>-33.700223249052485</v>
      </c>
      <c r="J158" s="74">
        <f t="shared" si="61"/>
        <v>-649.09999999999991</v>
      </c>
      <c r="K158" s="74">
        <f t="shared" si="62"/>
        <v>-33.700223249052485</v>
      </c>
      <c r="L158" s="75">
        <f t="shared" si="63"/>
        <v>-649.09999999999991</v>
      </c>
      <c r="M158" s="75">
        <f t="shared" si="64"/>
        <v>-33.700223249052485</v>
      </c>
    </row>
    <row r="159" spans="1:989" s="10" customFormat="1" ht="25.5" x14ac:dyDescent="0.2">
      <c r="A159" s="22" t="s">
        <v>21</v>
      </c>
      <c r="B159" s="72">
        <v>29296.3</v>
      </c>
      <c r="C159" s="72">
        <v>29296.3</v>
      </c>
      <c r="D159" s="72">
        <v>29296.3</v>
      </c>
      <c r="E159" s="73">
        <f t="shared" si="57"/>
        <v>100</v>
      </c>
      <c r="F159" s="73">
        <f t="shared" si="58"/>
        <v>100</v>
      </c>
      <c r="G159" s="86">
        <v>28959.8</v>
      </c>
      <c r="H159" s="72">
        <f t="shared" si="59"/>
        <v>-336.5</v>
      </c>
      <c r="I159" s="72">
        <f t="shared" si="60"/>
        <v>-1.1486092100367624</v>
      </c>
      <c r="J159" s="74">
        <f t="shared" si="61"/>
        <v>-336.5</v>
      </c>
      <c r="K159" s="74">
        <f t="shared" si="62"/>
        <v>-1.1486092100367624</v>
      </c>
      <c r="L159" s="75">
        <f t="shared" si="63"/>
        <v>-336.5</v>
      </c>
      <c r="M159" s="75">
        <f t="shared" si="64"/>
        <v>-1.1486092100367624</v>
      </c>
    </row>
    <row r="160" spans="1:989" s="10" customFormat="1" ht="25.5" x14ac:dyDescent="0.2">
      <c r="A160" s="22" t="s">
        <v>22</v>
      </c>
      <c r="B160" s="72">
        <v>15896.4</v>
      </c>
      <c r="C160" s="72">
        <v>15896.4</v>
      </c>
      <c r="D160" s="72">
        <v>15896.4</v>
      </c>
      <c r="E160" s="73">
        <f t="shared" si="57"/>
        <v>100</v>
      </c>
      <c r="F160" s="73">
        <f t="shared" si="58"/>
        <v>100</v>
      </c>
      <c r="G160" s="86">
        <v>17698.8</v>
      </c>
      <c r="H160" s="72">
        <f t="shared" si="59"/>
        <v>1802.3999999999996</v>
      </c>
      <c r="I160" s="72">
        <f t="shared" si="60"/>
        <v>11.338416245187588</v>
      </c>
      <c r="J160" s="74">
        <f t="shared" si="61"/>
        <v>1802.3999999999996</v>
      </c>
      <c r="K160" s="74">
        <f t="shared" si="62"/>
        <v>11.338416245187588</v>
      </c>
      <c r="L160" s="75">
        <f t="shared" si="63"/>
        <v>1802.3999999999996</v>
      </c>
      <c r="M160" s="75">
        <f t="shared" si="64"/>
        <v>11.338416245187588</v>
      </c>
    </row>
    <row r="161" spans="1:13" s="11" customFormat="1" x14ac:dyDescent="0.2">
      <c r="A161" s="23" t="s">
        <v>23</v>
      </c>
      <c r="B161" s="68">
        <f>B163+B164+B165+B166+B167</f>
        <v>186658.3</v>
      </c>
      <c r="C161" s="68">
        <f>C163+C164+C165+C166+C167</f>
        <v>186658.3</v>
      </c>
      <c r="D161" s="68">
        <f>D163+D164+D165+D166+D167</f>
        <v>186658.3</v>
      </c>
      <c r="E161" s="69">
        <f t="shared" si="57"/>
        <v>100</v>
      </c>
      <c r="F161" s="69">
        <f t="shared" si="58"/>
        <v>100</v>
      </c>
      <c r="G161" s="88">
        <f>G163+G164+G165+G166+G167</f>
        <v>172175.7</v>
      </c>
      <c r="H161" s="68">
        <f t="shared" si="59"/>
        <v>-14482.599999999977</v>
      </c>
      <c r="I161" s="68">
        <f t="shared" si="60"/>
        <v>-7.7588834785273288</v>
      </c>
      <c r="J161" s="70">
        <f t="shared" si="61"/>
        <v>-14482.599999999977</v>
      </c>
      <c r="K161" s="70">
        <f t="shared" si="62"/>
        <v>-7.7588834785273288</v>
      </c>
      <c r="L161" s="71">
        <f t="shared" si="63"/>
        <v>-14482.599999999977</v>
      </c>
      <c r="M161" s="71">
        <f t="shared" si="64"/>
        <v>-7.7588834785273288</v>
      </c>
    </row>
    <row r="162" spans="1:13" s="10" customFormat="1" x14ac:dyDescent="0.2">
      <c r="A162" s="22" t="s">
        <v>9</v>
      </c>
      <c r="B162" s="72"/>
      <c r="C162" s="72"/>
      <c r="D162" s="72"/>
      <c r="E162" s="69"/>
      <c r="F162" s="69"/>
      <c r="G162" s="86"/>
      <c r="H162" s="68"/>
      <c r="I162" s="68"/>
      <c r="J162" s="70"/>
      <c r="K162" s="70"/>
      <c r="L162" s="71"/>
      <c r="M162" s="71"/>
    </row>
    <row r="163" spans="1:13" s="10" customFormat="1" x14ac:dyDescent="0.2">
      <c r="A163" s="22" t="s">
        <v>24</v>
      </c>
      <c r="B163" s="72">
        <v>954</v>
      </c>
      <c r="C163" s="72">
        <v>954</v>
      </c>
      <c r="D163" s="72">
        <v>954</v>
      </c>
      <c r="E163" s="73">
        <f t="shared" si="57"/>
        <v>100</v>
      </c>
      <c r="F163" s="73">
        <f t="shared" si="58"/>
        <v>100</v>
      </c>
      <c r="G163" s="86">
        <v>919</v>
      </c>
      <c r="H163" s="72">
        <f t="shared" si="59"/>
        <v>-35</v>
      </c>
      <c r="I163" s="72">
        <f t="shared" si="60"/>
        <v>-3.6687631027253671</v>
      </c>
      <c r="J163" s="74">
        <f t="shared" si="61"/>
        <v>-35</v>
      </c>
      <c r="K163" s="74">
        <f t="shared" si="62"/>
        <v>-3.6687631027253671</v>
      </c>
      <c r="L163" s="75">
        <f t="shared" si="63"/>
        <v>-35</v>
      </c>
      <c r="M163" s="75">
        <f t="shared" si="64"/>
        <v>-3.6687631027253671</v>
      </c>
    </row>
    <row r="164" spans="1:13" s="10" customFormat="1" x14ac:dyDescent="0.2">
      <c r="A164" s="22" t="s">
        <v>25</v>
      </c>
      <c r="B164" s="72">
        <v>39294.9</v>
      </c>
      <c r="C164" s="72">
        <v>39294.9</v>
      </c>
      <c r="D164" s="72">
        <v>39294.9</v>
      </c>
      <c r="E164" s="73">
        <f t="shared" si="57"/>
        <v>100</v>
      </c>
      <c r="F164" s="73">
        <f t="shared" si="58"/>
        <v>100</v>
      </c>
      <c r="G164" s="86">
        <v>34013</v>
      </c>
      <c r="H164" s="72">
        <f t="shared" si="59"/>
        <v>-5281.9000000000015</v>
      </c>
      <c r="I164" s="72">
        <f t="shared" si="60"/>
        <v>-13.441693451313025</v>
      </c>
      <c r="J164" s="74">
        <f t="shared" si="61"/>
        <v>-5281.9000000000015</v>
      </c>
      <c r="K164" s="74">
        <f t="shared" si="62"/>
        <v>-13.441693451313025</v>
      </c>
      <c r="L164" s="75">
        <f t="shared" si="63"/>
        <v>-5281.9000000000015</v>
      </c>
      <c r="M164" s="75">
        <f t="shared" si="64"/>
        <v>-13.441693451313025</v>
      </c>
    </row>
    <row r="165" spans="1:13" s="10" customFormat="1" x14ac:dyDescent="0.2">
      <c r="A165" s="22" t="s">
        <v>26</v>
      </c>
      <c r="B165" s="72">
        <v>139734.39999999999</v>
      </c>
      <c r="C165" s="72">
        <v>139734.39999999999</v>
      </c>
      <c r="D165" s="72">
        <v>139734.39999999999</v>
      </c>
      <c r="E165" s="73">
        <f t="shared" si="57"/>
        <v>100</v>
      </c>
      <c r="F165" s="73">
        <f t="shared" si="58"/>
        <v>100</v>
      </c>
      <c r="G165" s="86">
        <v>133256</v>
      </c>
      <c r="H165" s="72">
        <f t="shared" si="59"/>
        <v>-6478.3999999999942</v>
      </c>
      <c r="I165" s="72">
        <f t="shared" si="60"/>
        <v>-4.6362241509606754</v>
      </c>
      <c r="J165" s="74">
        <f t="shared" si="61"/>
        <v>-6478.3999999999942</v>
      </c>
      <c r="K165" s="74">
        <f t="shared" si="62"/>
        <v>-4.6362241509606754</v>
      </c>
      <c r="L165" s="75">
        <f t="shared" si="63"/>
        <v>-6478.3999999999942</v>
      </c>
      <c r="M165" s="75">
        <f t="shared" si="64"/>
        <v>-4.6362241509606754</v>
      </c>
    </row>
    <row r="166" spans="1:13" s="10" customFormat="1" x14ac:dyDescent="0.2">
      <c r="A166" s="22" t="s">
        <v>27</v>
      </c>
      <c r="B166" s="72">
        <v>5252.1</v>
      </c>
      <c r="C166" s="72">
        <v>5252.1</v>
      </c>
      <c r="D166" s="72">
        <v>5252.1</v>
      </c>
      <c r="E166" s="73">
        <f t="shared" si="57"/>
        <v>100</v>
      </c>
      <c r="F166" s="73">
        <f t="shared" si="58"/>
        <v>100</v>
      </c>
      <c r="G166" s="86">
        <v>3003</v>
      </c>
      <c r="H166" s="72">
        <f t="shared" si="59"/>
        <v>-2249.1000000000004</v>
      </c>
      <c r="I166" s="72">
        <f t="shared" si="60"/>
        <v>-42.822870851659339</v>
      </c>
      <c r="J166" s="74">
        <f t="shared" si="61"/>
        <v>-2249.1000000000004</v>
      </c>
      <c r="K166" s="74">
        <f t="shared" si="62"/>
        <v>-42.822870851659339</v>
      </c>
      <c r="L166" s="75">
        <f t="shared" si="63"/>
        <v>-2249.1000000000004</v>
      </c>
      <c r="M166" s="75">
        <f t="shared" si="64"/>
        <v>-42.822870851659339</v>
      </c>
    </row>
    <row r="167" spans="1:13" s="10" customFormat="1" x14ac:dyDescent="0.2">
      <c r="A167" s="22" t="s">
        <v>28</v>
      </c>
      <c r="B167" s="72">
        <v>1422.9</v>
      </c>
      <c r="C167" s="72">
        <v>1422.9</v>
      </c>
      <c r="D167" s="72">
        <v>1422.9</v>
      </c>
      <c r="E167" s="73">
        <f t="shared" si="57"/>
        <v>100</v>
      </c>
      <c r="F167" s="73">
        <f t="shared" si="58"/>
        <v>100</v>
      </c>
      <c r="G167" s="86">
        <v>984.7</v>
      </c>
      <c r="H167" s="72">
        <f t="shared" si="59"/>
        <v>-438.20000000000005</v>
      </c>
      <c r="I167" s="72">
        <f t="shared" si="60"/>
        <v>-30.796261156792465</v>
      </c>
      <c r="J167" s="74">
        <f t="shared" si="61"/>
        <v>-438.20000000000005</v>
      </c>
      <c r="K167" s="74">
        <f t="shared" si="62"/>
        <v>-30.796261156792465</v>
      </c>
      <c r="L167" s="75">
        <f t="shared" si="63"/>
        <v>-438.20000000000005</v>
      </c>
      <c r="M167" s="75">
        <f t="shared" si="64"/>
        <v>-30.796261156792465</v>
      </c>
    </row>
    <row r="168" spans="1:13" s="10" customFormat="1" x14ac:dyDescent="0.2">
      <c r="A168" s="23" t="s">
        <v>29</v>
      </c>
      <c r="B168" s="68">
        <f>B170+B171+B172+B173</f>
        <v>1649318.0999999999</v>
      </c>
      <c r="C168" s="68">
        <f>C170+C171+C172+C173</f>
        <v>1649318.0999999999</v>
      </c>
      <c r="D168" s="68">
        <f>D170+D171+D172+D173</f>
        <v>1649318.0999999999</v>
      </c>
      <c r="E168" s="69">
        <f t="shared" si="57"/>
        <v>100</v>
      </c>
      <c r="F168" s="69">
        <f t="shared" si="58"/>
        <v>100</v>
      </c>
      <c r="G168" s="88">
        <f>G170+G171+G172+G173</f>
        <v>1714993.2</v>
      </c>
      <c r="H168" s="68">
        <f t="shared" si="59"/>
        <v>65675.100000000093</v>
      </c>
      <c r="I168" s="68">
        <f t="shared" si="60"/>
        <v>3.9819547241978426</v>
      </c>
      <c r="J168" s="70">
        <f t="shared" si="61"/>
        <v>65675.100000000093</v>
      </c>
      <c r="K168" s="70">
        <f t="shared" si="62"/>
        <v>3.9819547241978426</v>
      </c>
      <c r="L168" s="71">
        <f t="shared" si="63"/>
        <v>65675.100000000093</v>
      </c>
      <c r="M168" s="71">
        <f t="shared" si="64"/>
        <v>3.9819547241978426</v>
      </c>
    </row>
    <row r="169" spans="1:13" s="10" customFormat="1" x14ac:dyDescent="0.2">
      <c r="A169" s="22" t="s">
        <v>9</v>
      </c>
      <c r="B169" s="72"/>
      <c r="C169" s="72"/>
      <c r="D169" s="72"/>
      <c r="E169" s="69"/>
      <c r="F169" s="69"/>
      <c r="G169" s="86"/>
      <c r="H169" s="68"/>
      <c r="I169" s="68"/>
      <c r="J169" s="70"/>
      <c r="K169" s="70"/>
      <c r="L169" s="71"/>
      <c r="M169" s="71"/>
    </row>
    <row r="170" spans="1:13" s="10" customFormat="1" x14ac:dyDescent="0.2">
      <c r="A170" s="22" t="s">
        <v>30</v>
      </c>
      <c r="B170" s="72">
        <v>24071.5</v>
      </c>
      <c r="C170" s="72">
        <v>24071.5</v>
      </c>
      <c r="D170" s="72">
        <v>24071.5</v>
      </c>
      <c r="E170" s="73">
        <f t="shared" si="57"/>
        <v>100</v>
      </c>
      <c r="F170" s="73">
        <f t="shared" si="58"/>
        <v>100</v>
      </c>
      <c r="G170" s="86">
        <v>29764</v>
      </c>
      <c r="H170" s="72">
        <f t="shared" si="59"/>
        <v>5692.5</v>
      </c>
      <c r="I170" s="72">
        <f t="shared" si="60"/>
        <v>23.648297779531813</v>
      </c>
      <c r="J170" s="74">
        <f t="shared" si="61"/>
        <v>5692.5</v>
      </c>
      <c r="K170" s="74">
        <f t="shared" si="62"/>
        <v>23.648297779531813</v>
      </c>
      <c r="L170" s="75">
        <f t="shared" si="63"/>
        <v>5692.5</v>
      </c>
      <c r="M170" s="75">
        <f t="shared" si="64"/>
        <v>23.648297779531813</v>
      </c>
    </row>
    <row r="171" spans="1:13" s="11" customFormat="1" x14ac:dyDescent="0.2">
      <c r="A171" s="22" t="s">
        <v>31</v>
      </c>
      <c r="B171" s="72">
        <v>529011.69999999995</v>
      </c>
      <c r="C171" s="72">
        <v>529011.69999999995</v>
      </c>
      <c r="D171" s="72">
        <v>529011.69999999995</v>
      </c>
      <c r="E171" s="73">
        <f t="shared" si="57"/>
        <v>100</v>
      </c>
      <c r="F171" s="73">
        <f t="shared" si="58"/>
        <v>100</v>
      </c>
      <c r="G171" s="86">
        <v>911881</v>
      </c>
      <c r="H171" s="72">
        <f t="shared" si="59"/>
        <v>382869.30000000005</v>
      </c>
      <c r="I171" s="72">
        <f t="shared" si="60"/>
        <v>72.374448429023417</v>
      </c>
      <c r="J171" s="74">
        <f t="shared" si="61"/>
        <v>382869.30000000005</v>
      </c>
      <c r="K171" s="74">
        <f t="shared" si="62"/>
        <v>72.374448429023417</v>
      </c>
      <c r="L171" s="75">
        <f t="shared" si="63"/>
        <v>382869.30000000005</v>
      </c>
      <c r="M171" s="75">
        <f t="shared" si="64"/>
        <v>72.374448429023417</v>
      </c>
    </row>
    <row r="172" spans="1:13" s="11" customFormat="1" x14ac:dyDescent="0.2">
      <c r="A172" s="22" t="s">
        <v>32</v>
      </c>
      <c r="B172" s="72">
        <v>1069145</v>
      </c>
      <c r="C172" s="72">
        <v>1069145</v>
      </c>
      <c r="D172" s="72">
        <v>1069145</v>
      </c>
      <c r="E172" s="73">
        <f t="shared" si="57"/>
        <v>100</v>
      </c>
      <c r="F172" s="73">
        <f t="shared" si="58"/>
        <v>100</v>
      </c>
      <c r="G172" s="86">
        <v>743143.7</v>
      </c>
      <c r="H172" s="72">
        <f t="shared" si="59"/>
        <v>-326001.30000000005</v>
      </c>
      <c r="I172" s="72">
        <f t="shared" si="60"/>
        <v>-30.491776138877331</v>
      </c>
      <c r="J172" s="74">
        <f t="shared" si="61"/>
        <v>-326001.30000000005</v>
      </c>
      <c r="K172" s="74">
        <f t="shared" si="62"/>
        <v>-30.491776138877331</v>
      </c>
      <c r="L172" s="75">
        <f t="shared" si="63"/>
        <v>-326001.30000000005</v>
      </c>
      <c r="M172" s="75">
        <f t="shared" si="64"/>
        <v>-30.491776138877331</v>
      </c>
    </row>
    <row r="173" spans="1:13" s="11" customFormat="1" x14ac:dyDescent="0.2">
      <c r="A173" s="22" t="s">
        <v>33</v>
      </c>
      <c r="B173" s="72">
        <v>27089.9</v>
      </c>
      <c r="C173" s="72">
        <v>27089.9</v>
      </c>
      <c r="D173" s="72">
        <v>27089.9</v>
      </c>
      <c r="E173" s="73">
        <f t="shared" si="57"/>
        <v>100</v>
      </c>
      <c r="F173" s="73">
        <f t="shared" si="58"/>
        <v>100</v>
      </c>
      <c r="G173" s="86">
        <v>30204.5</v>
      </c>
      <c r="H173" s="72">
        <f t="shared" si="59"/>
        <v>3114.5999999999985</v>
      </c>
      <c r="I173" s="72">
        <f t="shared" si="60"/>
        <v>11.497273891745625</v>
      </c>
      <c r="J173" s="74">
        <f t="shared" si="61"/>
        <v>3114.5999999999985</v>
      </c>
      <c r="K173" s="74">
        <f t="shared" si="62"/>
        <v>11.497273891745625</v>
      </c>
      <c r="L173" s="75">
        <f t="shared" si="63"/>
        <v>3114.5999999999985</v>
      </c>
      <c r="M173" s="75">
        <f t="shared" si="64"/>
        <v>11.497273891745625</v>
      </c>
    </row>
    <row r="174" spans="1:13" s="10" customFormat="1" x14ac:dyDescent="0.2">
      <c r="A174" s="23" t="s">
        <v>34</v>
      </c>
      <c r="B174" s="68">
        <f>B176</f>
        <v>1356927</v>
      </c>
      <c r="C174" s="68">
        <f>C176</f>
        <v>1356927</v>
      </c>
      <c r="D174" s="68">
        <f>D176</f>
        <v>1356927</v>
      </c>
      <c r="E174" s="69">
        <f t="shared" si="57"/>
        <v>100</v>
      </c>
      <c r="F174" s="69">
        <f t="shared" si="58"/>
        <v>100</v>
      </c>
      <c r="G174" s="88">
        <f>G176+G177</f>
        <v>825094</v>
      </c>
      <c r="H174" s="68">
        <f t="shared" si="59"/>
        <v>-531833</v>
      </c>
      <c r="I174" s="68">
        <f t="shared" si="60"/>
        <v>-39.193928634333311</v>
      </c>
      <c r="J174" s="70">
        <f t="shared" si="61"/>
        <v>-531833</v>
      </c>
      <c r="K174" s="70">
        <f t="shared" si="62"/>
        <v>-39.193928634333311</v>
      </c>
      <c r="L174" s="71">
        <f t="shared" si="63"/>
        <v>-531833</v>
      </c>
      <c r="M174" s="71">
        <f t="shared" si="64"/>
        <v>-39.193928634333311</v>
      </c>
    </row>
    <row r="175" spans="1:13" s="10" customFormat="1" x14ac:dyDescent="0.2">
      <c r="A175" s="22" t="s">
        <v>9</v>
      </c>
      <c r="B175" s="72"/>
      <c r="C175" s="72"/>
      <c r="D175" s="72"/>
      <c r="E175" s="69"/>
      <c r="F175" s="69"/>
      <c r="G175" s="86"/>
      <c r="H175" s="68"/>
      <c r="I175" s="68"/>
      <c r="J175" s="70"/>
      <c r="K175" s="70"/>
      <c r="L175" s="71"/>
      <c r="M175" s="71"/>
    </row>
    <row r="176" spans="1:13" s="10" customFormat="1" x14ac:dyDescent="0.2">
      <c r="A176" s="22" t="s">
        <v>35</v>
      </c>
      <c r="B176" s="72">
        <v>1356927</v>
      </c>
      <c r="C176" s="72">
        <v>1356927</v>
      </c>
      <c r="D176" s="72">
        <v>1356927</v>
      </c>
      <c r="E176" s="73">
        <f t="shared" si="57"/>
        <v>100</v>
      </c>
      <c r="F176" s="73">
        <f t="shared" si="58"/>
        <v>100</v>
      </c>
      <c r="G176" s="86">
        <v>824960</v>
      </c>
      <c r="H176" s="72">
        <f t="shared" si="59"/>
        <v>-531967</v>
      </c>
      <c r="I176" s="72">
        <f t="shared" si="60"/>
        <v>-39.203803889229114</v>
      </c>
      <c r="J176" s="74">
        <f t="shared" si="61"/>
        <v>-531967</v>
      </c>
      <c r="K176" s="74">
        <f t="shared" si="62"/>
        <v>-39.203803889229114</v>
      </c>
      <c r="L176" s="75">
        <f t="shared" si="63"/>
        <v>-531967</v>
      </c>
      <c r="M176" s="75">
        <f t="shared" si="64"/>
        <v>-39.203803889229114</v>
      </c>
    </row>
    <row r="177" spans="1:989" s="10" customFormat="1" ht="15" x14ac:dyDescent="0.2">
      <c r="A177" s="22" t="s">
        <v>224</v>
      </c>
      <c r="B177" s="72">
        <v>0</v>
      </c>
      <c r="C177" s="72">
        <v>0</v>
      </c>
      <c r="D177" s="72">
        <v>0</v>
      </c>
      <c r="E177" s="76" t="s">
        <v>223</v>
      </c>
      <c r="F177" s="76" t="s">
        <v>223</v>
      </c>
      <c r="G177" s="86">
        <v>134</v>
      </c>
      <c r="H177" s="72">
        <f t="shared" si="59"/>
        <v>134</v>
      </c>
      <c r="I177" s="76" t="s">
        <v>223</v>
      </c>
      <c r="J177" s="74">
        <f t="shared" si="61"/>
        <v>134</v>
      </c>
      <c r="K177" s="76" t="s">
        <v>223</v>
      </c>
      <c r="L177" s="75">
        <f t="shared" si="63"/>
        <v>134</v>
      </c>
      <c r="M177" s="76" t="s">
        <v>223</v>
      </c>
    </row>
    <row r="178" spans="1:989" s="10" customFormat="1" x14ac:dyDescent="0.2">
      <c r="A178" s="23" t="s">
        <v>36</v>
      </c>
      <c r="B178" s="68">
        <f>B180+B181+B182+B183+B184</f>
        <v>1345952</v>
      </c>
      <c r="C178" s="68">
        <f>C180+C181+C182+C183+C184</f>
        <v>1345952</v>
      </c>
      <c r="D178" s="68">
        <f>D180+D181+D182+D183+D184</f>
        <v>1345952</v>
      </c>
      <c r="E178" s="69">
        <f t="shared" si="57"/>
        <v>100</v>
      </c>
      <c r="F178" s="69">
        <f t="shared" si="58"/>
        <v>100</v>
      </c>
      <c r="G178" s="88">
        <f>G180+G181+G182+G183+G184</f>
        <v>1321621.3</v>
      </c>
      <c r="H178" s="68">
        <f t="shared" si="59"/>
        <v>-24330.699999999953</v>
      </c>
      <c r="I178" s="68">
        <f t="shared" si="60"/>
        <v>-1.8076944794465148</v>
      </c>
      <c r="J178" s="70">
        <f t="shared" si="61"/>
        <v>-24330.699999999953</v>
      </c>
      <c r="K178" s="70">
        <f t="shared" si="62"/>
        <v>-1.8076944794465148</v>
      </c>
      <c r="L178" s="71">
        <f t="shared" si="63"/>
        <v>-24330.699999999953</v>
      </c>
      <c r="M178" s="71">
        <f t="shared" si="64"/>
        <v>-1.8076944794465148</v>
      </c>
    </row>
    <row r="179" spans="1:989" s="10" customFormat="1" x14ac:dyDescent="0.2">
      <c r="A179" s="22" t="s">
        <v>9</v>
      </c>
      <c r="B179" s="72"/>
      <c r="C179" s="72"/>
      <c r="D179" s="72"/>
      <c r="E179" s="69"/>
      <c r="F179" s="69"/>
      <c r="G179" s="86"/>
      <c r="H179" s="68"/>
      <c r="I179" s="68"/>
      <c r="J179" s="70"/>
      <c r="K179" s="70"/>
      <c r="L179" s="71"/>
      <c r="M179" s="71"/>
    </row>
    <row r="180" spans="1:989" s="10" customFormat="1" x14ac:dyDescent="0.2">
      <c r="A180" s="22" t="s">
        <v>37</v>
      </c>
      <c r="B180" s="72">
        <v>441175.4</v>
      </c>
      <c r="C180" s="72">
        <v>441175.4</v>
      </c>
      <c r="D180" s="72">
        <v>441175.4</v>
      </c>
      <c r="E180" s="73">
        <f t="shared" si="57"/>
        <v>100</v>
      </c>
      <c r="F180" s="73">
        <f t="shared" si="58"/>
        <v>100</v>
      </c>
      <c r="G180" s="86">
        <v>450853.8</v>
      </c>
      <c r="H180" s="72">
        <f t="shared" si="59"/>
        <v>9678.3999999999651</v>
      </c>
      <c r="I180" s="72">
        <f t="shared" si="60"/>
        <v>2.1937759902297285</v>
      </c>
      <c r="J180" s="74">
        <f t="shared" si="61"/>
        <v>9678.3999999999651</v>
      </c>
      <c r="K180" s="74">
        <f t="shared" si="62"/>
        <v>2.1937759902297285</v>
      </c>
      <c r="L180" s="75">
        <f t="shared" si="63"/>
        <v>9678.3999999999651</v>
      </c>
      <c r="M180" s="75">
        <f t="shared" si="64"/>
        <v>2.1937759902297285</v>
      </c>
      <c r="P180" s="67"/>
    </row>
    <row r="181" spans="1:989" s="10" customFormat="1" x14ac:dyDescent="0.2">
      <c r="A181" s="22" t="s">
        <v>38</v>
      </c>
      <c r="B181" s="72">
        <v>717935.9</v>
      </c>
      <c r="C181" s="72">
        <v>717935.9</v>
      </c>
      <c r="D181" s="72">
        <v>717935.9</v>
      </c>
      <c r="E181" s="73">
        <f t="shared" si="57"/>
        <v>100</v>
      </c>
      <c r="F181" s="73">
        <f t="shared" si="58"/>
        <v>100</v>
      </c>
      <c r="G181" s="86">
        <v>687369.6</v>
      </c>
      <c r="H181" s="72">
        <f t="shared" si="59"/>
        <v>-30566.300000000047</v>
      </c>
      <c r="I181" s="72">
        <f t="shared" si="60"/>
        <v>-4.2575249405970714</v>
      </c>
      <c r="J181" s="74">
        <f t="shared" si="61"/>
        <v>-30566.300000000047</v>
      </c>
      <c r="K181" s="74">
        <f t="shared" si="62"/>
        <v>-4.2575249405970714</v>
      </c>
      <c r="L181" s="75">
        <f t="shared" si="63"/>
        <v>-30566.300000000047</v>
      </c>
      <c r="M181" s="75">
        <f t="shared" si="64"/>
        <v>-4.2575249405970714</v>
      </c>
    </row>
    <row r="182" spans="1:989" s="10" customFormat="1" x14ac:dyDescent="0.2">
      <c r="A182" s="22" t="s">
        <v>39</v>
      </c>
      <c r="B182" s="72">
        <v>152798.9</v>
      </c>
      <c r="C182" s="72">
        <v>152798.9</v>
      </c>
      <c r="D182" s="72">
        <v>152798.9</v>
      </c>
      <c r="E182" s="73">
        <f t="shared" si="57"/>
        <v>100</v>
      </c>
      <c r="F182" s="73">
        <f t="shared" si="58"/>
        <v>100</v>
      </c>
      <c r="G182" s="86">
        <v>146853.5</v>
      </c>
      <c r="H182" s="72">
        <f t="shared" si="59"/>
        <v>-5945.3999999999942</v>
      </c>
      <c r="I182" s="72">
        <f t="shared" si="60"/>
        <v>-3.8909965974885905</v>
      </c>
      <c r="J182" s="74">
        <f t="shared" si="61"/>
        <v>-5945.3999999999942</v>
      </c>
      <c r="K182" s="74">
        <f t="shared" si="62"/>
        <v>-3.8909965974885905</v>
      </c>
      <c r="L182" s="75">
        <f t="shared" si="63"/>
        <v>-5945.3999999999942</v>
      </c>
      <c r="M182" s="75">
        <f t="shared" si="64"/>
        <v>-3.8909965974885905</v>
      </c>
    </row>
    <row r="183" spans="1:989" s="10" customFormat="1" x14ac:dyDescent="0.2">
      <c r="A183" s="22" t="s">
        <v>40</v>
      </c>
      <c r="B183" s="72">
        <v>2059.6999999999998</v>
      </c>
      <c r="C183" s="72">
        <v>2059.6999999999998</v>
      </c>
      <c r="D183" s="72">
        <v>2059.6999999999998</v>
      </c>
      <c r="E183" s="73">
        <f t="shared" si="57"/>
        <v>100</v>
      </c>
      <c r="F183" s="73">
        <f t="shared" si="58"/>
        <v>100</v>
      </c>
      <c r="G183" s="86">
        <v>2876.3</v>
      </c>
      <c r="H183" s="72">
        <f t="shared" si="59"/>
        <v>816.60000000000036</v>
      </c>
      <c r="I183" s="72">
        <f t="shared" si="60"/>
        <v>39.646550468514853</v>
      </c>
      <c r="J183" s="74">
        <f t="shared" si="61"/>
        <v>816.60000000000036</v>
      </c>
      <c r="K183" s="74">
        <f t="shared" si="62"/>
        <v>39.646550468514853</v>
      </c>
      <c r="L183" s="75">
        <f t="shared" si="63"/>
        <v>816.60000000000036</v>
      </c>
      <c r="M183" s="75">
        <f t="shared" si="64"/>
        <v>39.646550468514853</v>
      </c>
    </row>
    <row r="184" spans="1:989" s="10" customFormat="1" x14ac:dyDescent="0.2">
      <c r="A184" s="22" t="s">
        <v>41</v>
      </c>
      <c r="B184" s="72">
        <v>31982.1</v>
      </c>
      <c r="C184" s="72">
        <v>31982.1</v>
      </c>
      <c r="D184" s="72">
        <v>31982.1</v>
      </c>
      <c r="E184" s="73">
        <f t="shared" si="57"/>
        <v>100</v>
      </c>
      <c r="F184" s="73">
        <f t="shared" si="58"/>
        <v>100</v>
      </c>
      <c r="G184" s="86">
        <v>33668.1</v>
      </c>
      <c r="H184" s="72">
        <f t="shared" si="59"/>
        <v>1686</v>
      </c>
      <c r="I184" s="72">
        <f t="shared" si="60"/>
        <v>5.2716988565478813</v>
      </c>
      <c r="J184" s="74">
        <f t="shared" si="61"/>
        <v>1686</v>
      </c>
      <c r="K184" s="74">
        <f t="shared" si="62"/>
        <v>5.2716988565478813</v>
      </c>
      <c r="L184" s="75">
        <f t="shared" si="63"/>
        <v>1686</v>
      </c>
      <c r="M184" s="75">
        <f t="shared" si="64"/>
        <v>5.2716988565478813</v>
      </c>
    </row>
    <row r="185" spans="1:989" s="10" customFormat="1" x14ac:dyDescent="0.2">
      <c r="A185" s="25" t="s">
        <v>42</v>
      </c>
      <c r="B185" s="68">
        <f>B187</f>
        <v>186671.9</v>
      </c>
      <c r="C185" s="68">
        <f>C187</f>
        <v>186671.9</v>
      </c>
      <c r="D185" s="68">
        <f>D187</f>
        <v>186671.9</v>
      </c>
      <c r="E185" s="69">
        <f t="shared" si="57"/>
        <v>100</v>
      </c>
      <c r="F185" s="69">
        <f t="shared" si="58"/>
        <v>100</v>
      </c>
      <c r="G185" s="88">
        <f>G187</f>
        <v>179457</v>
      </c>
      <c r="H185" s="68">
        <f t="shared" si="59"/>
        <v>-7214.8999999999942</v>
      </c>
      <c r="I185" s="68">
        <f t="shared" si="60"/>
        <v>-3.8650166414977267</v>
      </c>
      <c r="J185" s="70">
        <f t="shared" si="61"/>
        <v>-7214.8999999999942</v>
      </c>
      <c r="K185" s="70">
        <f t="shared" si="62"/>
        <v>-3.8650166414977267</v>
      </c>
      <c r="L185" s="71">
        <f t="shared" si="63"/>
        <v>-7214.8999999999942</v>
      </c>
      <c r="M185" s="71">
        <f t="shared" si="64"/>
        <v>-3.8650166414977267</v>
      </c>
    </row>
    <row r="186" spans="1:989" s="10" customFormat="1" x14ac:dyDescent="0.2">
      <c r="A186" s="26" t="s">
        <v>9</v>
      </c>
      <c r="B186" s="72"/>
      <c r="C186" s="72"/>
      <c r="D186" s="72"/>
      <c r="E186" s="69"/>
      <c r="F186" s="69"/>
      <c r="G186" s="86"/>
      <c r="H186" s="68"/>
      <c r="I186" s="68"/>
      <c r="J186" s="70"/>
      <c r="K186" s="70"/>
      <c r="L186" s="71"/>
      <c r="M186" s="71"/>
    </row>
    <row r="187" spans="1:989" s="11" customFormat="1" x14ac:dyDescent="0.2">
      <c r="A187" s="26" t="s">
        <v>43</v>
      </c>
      <c r="B187" s="72">
        <v>186671.9</v>
      </c>
      <c r="C187" s="72">
        <v>186671.9</v>
      </c>
      <c r="D187" s="72">
        <v>186671.9</v>
      </c>
      <c r="E187" s="73">
        <f t="shared" si="57"/>
        <v>100</v>
      </c>
      <c r="F187" s="73">
        <f t="shared" si="58"/>
        <v>100</v>
      </c>
      <c r="G187" s="86">
        <v>179457</v>
      </c>
      <c r="H187" s="72">
        <f t="shared" si="59"/>
        <v>-7214.8999999999942</v>
      </c>
      <c r="I187" s="72">
        <f t="shared" si="60"/>
        <v>-3.8650166414977267</v>
      </c>
      <c r="J187" s="74">
        <f t="shared" si="61"/>
        <v>-7214.8999999999942</v>
      </c>
      <c r="K187" s="74">
        <f t="shared" si="62"/>
        <v>-3.8650166414977267</v>
      </c>
      <c r="L187" s="75">
        <f t="shared" si="63"/>
        <v>-7214.8999999999942</v>
      </c>
      <c r="M187" s="75">
        <f t="shared" si="64"/>
        <v>-3.8650166414977267</v>
      </c>
    </row>
    <row r="188" spans="1:989" s="4" customFormat="1" x14ac:dyDescent="0.2">
      <c r="A188" s="23" t="s">
        <v>44</v>
      </c>
      <c r="B188" s="68">
        <f>B190</f>
        <v>280</v>
      </c>
      <c r="C188" s="68">
        <f>C190</f>
        <v>280</v>
      </c>
      <c r="D188" s="68">
        <f>D190</f>
        <v>280</v>
      </c>
      <c r="E188" s="69">
        <f t="shared" si="57"/>
        <v>100</v>
      </c>
      <c r="F188" s="69">
        <f t="shared" si="58"/>
        <v>100</v>
      </c>
      <c r="G188" s="88">
        <f>G190</f>
        <v>0</v>
      </c>
      <c r="H188" s="68">
        <f t="shared" si="59"/>
        <v>-280</v>
      </c>
      <c r="I188" s="68">
        <f t="shared" si="60"/>
        <v>-100</v>
      </c>
      <c r="J188" s="70">
        <f t="shared" si="61"/>
        <v>-280</v>
      </c>
      <c r="K188" s="70">
        <f t="shared" si="62"/>
        <v>-100</v>
      </c>
      <c r="L188" s="71">
        <f t="shared" si="63"/>
        <v>-280</v>
      </c>
      <c r="M188" s="71">
        <f t="shared" si="64"/>
        <v>-100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  <c r="VQ188" s="3"/>
      <c r="VR188" s="3"/>
      <c r="VS188" s="3"/>
      <c r="VT188" s="3"/>
      <c r="VU188" s="3"/>
      <c r="VV188" s="3"/>
      <c r="VW188" s="3"/>
      <c r="VX188" s="3"/>
      <c r="VY188" s="3"/>
      <c r="VZ188" s="3"/>
      <c r="WA188" s="3"/>
      <c r="WB188" s="3"/>
      <c r="WC188" s="3"/>
      <c r="WD188" s="3"/>
      <c r="WE188" s="3"/>
      <c r="WF188" s="3"/>
      <c r="WG188" s="3"/>
      <c r="WH188" s="3"/>
      <c r="WI188" s="3"/>
      <c r="WJ188" s="3"/>
      <c r="WK188" s="3"/>
      <c r="WL188" s="3"/>
      <c r="WM188" s="3"/>
      <c r="WN188" s="3"/>
      <c r="WO188" s="3"/>
      <c r="WP188" s="3"/>
      <c r="WQ188" s="3"/>
      <c r="WR188" s="3"/>
      <c r="WS188" s="3"/>
      <c r="WT188" s="3"/>
      <c r="WU188" s="3"/>
      <c r="WV188" s="3"/>
      <c r="WW188" s="3"/>
      <c r="WX188" s="3"/>
      <c r="WY188" s="3"/>
      <c r="WZ188" s="3"/>
      <c r="XA188" s="3"/>
      <c r="XB188" s="3"/>
      <c r="XC188" s="3"/>
      <c r="XD188" s="3"/>
      <c r="XE188" s="3"/>
      <c r="XF188" s="3"/>
      <c r="XG188" s="3"/>
      <c r="XH188" s="3"/>
      <c r="XI188" s="3"/>
      <c r="XJ188" s="3"/>
      <c r="XK188" s="3"/>
      <c r="XL188" s="3"/>
      <c r="XM188" s="3"/>
      <c r="XN188" s="3"/>
      <c r="XO188" s="3"/>
      <c r="XP188" s="3"/>
      <c r="XQ188" s="3"/>
      <c r="XR188" s="3"/>
      <c r="XS188" s="3"/>
      <c r="XT188" s="3"/>
      <c r="XU188" s="3"/>
      <c r="XV188" s="3"/>
      <c r="XW188" s="3"/>
      <c r="XX188" s="3"/>
      <c r="XY188" s="3"/>
      <c r="XZ188" s="3"/>
      <c r="YA188" s="3"/>
      <c r="YB188" s="3"/>
      <c r="YC188" s="3"/>
      <c r="YD188" s="3"/>
      <c r="YE188" s="3"/>
      <c r="YF188" s="3"/>
      <c r="YG188" s="3"/>
      <c r="YH188" s="3"/>
      <c r="YI188" s="3"/>
      <c r="YJ188" s="3"/>
      <c r="YK188" s="3"/>
      <c r="YL188" s="3"/>
      <c r="YM188" s="3"/>
      <c r="YN188" s="3"/>
      <c r="YO188" s="3"/>
      <c r="YP188" s="3"/>
      <c r="YQ188" s="3"/>
      <c r="YR188" s="3"/>
      <c r="YS188" s="3"/>
      <c r="YT188" s="3"/>
      <c r="YU188" s="3"/>
      <c r="YV188" s="3"/>
      <c r="YW188" s="3"/>
      <c r="YX188" s="3"/>
      <c r="YY188" s="3"/>
      <c r="YZ188" s="3"/>
      <c r="ZA188" s="3"/>
      <c r="ZB188" s="3"/>
      <c r="ZC188" s="3"/>
      <c r="ZD188" s="3"/>
      <c r="ZE188" s="3"/>
      <c r="ZF188" s="3"/>
      <c r="ZG188" s="3"/>
      <c r="ZH188" s="3"/>
      <c r="ZI188" s="3"/>
      <c r="ZJ188" s="3"/>
      <c r="ZK188" s="3"/>
      <c r="ZL188" s="3"/>
      <c r="ZM188" s="3"/>
      <c r="ZN188" s="3"/>
      <c r="ZO188" s="3"/>
      <c r="ZP188" s="3"/>
      <c r="ZQ188" s="3"/>
      <c r="ZR188" s="3"/>
      <c r="ZS188" s="3"/>
      <c r="ZT188" s="3"/>
      <c r="ZU188" s="3"/>
      <c r="ZV188" s="3"/>
      <c r="ZW188" s="3"/>
      <c r="ZX188" s="3"/>
      <c r="ZY188" s="3"/>
      <c r="ZZ188" s="3"/>
      <c r="AAA188" s="3"/>
      <c r="AAB188" s="3"/>
      <c r="AAC188" s="3"/>
      <c r="AAD188" s="3"/>
      <c r="AAE188" s="3"/>
      <c r="AAF188" s="3"/>
      <c r="AAG188" s="3"/>
      <c r="AAH188" s="3"/>
      <c r="AAI188" s="3"/>
      <c r="AAJ188" s="3"/>
      <c r="AAK188" s="3"/>
      <c r="AAL188" s="3"/>
      <c r="AAM188" s="3"/>
      <c r="AAN188" s="3"/>
      <c r="AAO188" s="3"/>
      <c r="AAP188" s="3"/>
      <c r="AAQ188" s="3"/>
      <c r="AAR188" s="3"/>
      <c r="AAS188" s="3"/>
      <c r="AAT188" s="3"/>
      <c r="AAU188" s="3"/>
      <c r="AAV188" s="3"/>
      <c r="AAW188" s="3"/>
      <c r="AAX188" s="3"/>
      <c r="AAY188" s="3"/>
      <c r="AAZ188" s="3"/>
      <c r="ABA188" s="3"/>
      <c r="ABB188" s="3"/>
      <c r="ABC188" s="3"/>
      <c r="ABD188" s="3"/>
      <c r="ABE188" s="3"/>
      <c r="ABF188" s="3"/>
      <c r="ABG188" s="3"/>
      <c r="ABH188" s="3"/>
      <c r="ABI188" s="3"/>
      <c r="ABJ188" s="3"/>
      <c r="ABK188" s="3"/>
      <c r="ABL188" s="3"/>
      <c r="ABM188" s="3"/>
      <c r="ABN188" s="3"/>
      <c r="ABO188" s="3"/>
      <c r="ABP188" s="3"/>
      <c r="ABQ188" s="3"/>
      <c r="ABR188" s="3"/>
      <c r="ABS188" s="3"/>
      <c r="ABT188" s="3"/>
      <c r="ABU188" s="3"/>
      <c r="ABV188" s="3"/>
      <c r="ABW188" s="3"/>
      <c r="ABX188" s="3"/>
      <c r="ABY188" s="3"/>
      <c r="ABZ188" s="3"/>
      <c r="ACA188" s="3"/>
      <c r="ACB188" s="3"/>
      <c r="ACC188" s="3"/>
      <c r="ACD188" s="3"/>
      <c r="ACE188" s="3"/>
      <c r="ACF188" s="3"/>
      <c r="ACG188" s="3"/>
      <c r="ACH188" s="3"/>
      <c r="ACI188" s="3"/>
      <c r="ACJ188" s="3"/>
      <c r="ACK188" s="3"/>
      <c r="ACL188" s="3"/>
      <c r="ACM188" s="3"/>
      <c r="ACN188" s="3"/>
      <c r="ACO188" s="3"/>
      <c r="ACP188" s="3"/>
      <c r="ACQ188" s="3"/>
      <c r="ACR188" s="3"/>
      <c r="ACS188" s="3"/>
      <c r="ACT188" s="3"/>
      <c r="ACU188" s="3"/>
      <c r="ACV188" s="3"/>
      <c r="ACW188" s="3"/>
      <c r="ACX188" s="3"/>
      <c r="ACY188" s="3"/>
      <c r="ACZ188" s="3"/>
      <c r="ADA188" s="3"/>
      <c r="ADB188" s="3"/>
      <c r="ADC188" s="3"/>
      <c r="ADD188" s="3"/>
      <c r="ADE188" s="3"/>
      <c r="ADF188" s="3"/>
      <c r="ADG188" s="3"/>
      <c r="ADH188" s="3"/>
      <c r="ADI188" s="3"/>
      <c r="ADJ188" s="3"/>
      <c r="ADK188" s="3"/>
      <c r="ADL188" s="3"/>
      <c r="ADM188" s="3"/>
      <c r="ADN188" s="3"/>
      <c r="ADO188" s="3"/>
      <c r="ADP188" s="3"/>
      <c r="ADQ188" s="3"/>
      <c r="ADR188" s="3"/>
      <c r="ADS188" s="3"/>
      <c r="ADT188" s="3"/>
      <c r="ADU188" s="3"/>
      <c r="ADV188" s="3"/>
      <c r="ADW188" s="3"/>
      <c r="ADX188" s="3"/>
      <c r="ADY188" s="3"/>
      <c r="ADZ188" s="3"/>
      <c r="AEA188" s="3"/>
      <c r="AEB188" s="3"/>
      <c r="AEC188" s="3"/>
      <c r="AED188" s="3"/>
      <c r="AEE188" s="3"/>
      <c r="AEF188" s="3"/>
      <c r="AEG188" s="3"/>
      <c r="AEH188" s="3"/>
      <c r="AEI188" s="3"/>
      <c r="AEJ188" s="3"/>
      <c r="AEK188" s="3"/>
      <c r="AEL188" s="3"/>
      <c r="AEM188" s="3"/>
      <c r="AEN188" s="3"/>
      <c r="AEO188" s="3"/>
      <c r="AEP188" s="3"/>
      <c r="AEQ188" s="3"/>
      <c r="AER188" s="3"/>
      <c r="AES188" s="3"/>
      <c r="AET188" s="3"/>
      <c r="AEU188" s="3"/>
      <c r="AEV188" s="3"/>
      <c r="AEW188" s="3"/>
      <c r="AEX188" s="3"/>
      <c r="AEY188" s="3"/>
      <c r="AEZ188" s="3"/>
      <c r="AFA188" s="3"/>
      <c r="AFB188" s="3"/>
      <c r="AFC188" s="3"/>
      <c r="AFD188" s="3"/>
      <c r="AFE188" s="3"/>
      <c r="AFF188" s="3"/>
      <c r="AFG188" s="3"/>
      <c r="AFH188" s="3"/>
      <c r="AFI188" s="3"/>
      <c r="AFJ188" s="3"/>
      <c r="AFK188" s="3"/>
      <c r="AFL188" s="3"/>
      <c r="AFM188" s="3"/>
      <c r="AFN188" s="3"/>
      <c r="AFO188" s="3"/>
      <c r="AFP188" s="3"/>
      <c r="AFQ188" s="3"/>
      <c r="AFR188" s="3"/>
      <c r="AFS188" s="3"/>
      <c r="AFT188" s="3"/>
      <c r="AFU188" s="3"/>
      <c r="AFV188" s="3"/>
      <c r="AFW188" s="3"/>
      <c r="AFX188" s="3"/>
      <c r="AFY188" s="3"/>
      <c r="AFZ188" s="3"/>
      <c r="AGA188" s="3"/>
      <c r="AGB188" s="3"/>
      <c r="AGC188" s="3"/>
      <c r="AGD188" s="3"/>
      <c r="AGE188" s="3"/>
      <c r="AGF188" s="3"/>
      <c r="AGG188" s="3"/>
      <c r="AGH188" s="3"/>
      <c r="AGI188" s="3"/>
      <c r="AGJ188" s="3"/>
      <c r="AGK188" s="3"/>
      <c r="AGL188" s="3"/>
      <c r="AGM188" s="3"/>
      <c r="AGN188" s="3"/>
      <c r="AGO188" s="3"/>
      <c r="AGP188" s="3"/>
      <c r="AGQ188" s="3"/>
      <c r="AGR188" s="3"/>
      <c r="AGS188" s="3"/>
      <c r="AGT188" s="3"/>
      <c r="AGU188" s="3"/>
      <c r="AGV188" s="3"/>
      <c r="AGW188" s="3"/>
      <c r="AGX188" s="3"/>
      <c r="AGY188" s="3"/>
      <c r="AGZ188" s="3"/>
      <c r="AHA188" s="3"/>
      <c r="AHB188" s="3"/>
      <c r="AHC188" s="3"/>
      <c r="AHD188" s="3"/>
      <c r="AHE188" s="3"/>
      <c r="AHF188" s="3"/>
      <c r="AHG188" s="3"/>
      <c r="AHH188" s="3"/>
      <c r="AHI188" s="3"/>
      <c r="AHJ188" s="3"/>
      <c r="AHK188" s="3"/>
      <c r="AHL188" s="3"/>
      <c r="AHM188" s="3"/>
      <c r="AHN188" s="3"/>
      <c r="AHO188" s="3"/>
      <c r="AHP188" s="3"/>
      <c r="AHQ188" s="3"/>
      <c r="AHR188" s="3"/>
      <c r="AHS188" s="3"/>
      <c r="AHT188" s="3"/>
      <c r="AHU188" s="3"/>
      <c r="AHV188" s="3"/>
      <c r="AHW188" s="3"/>
      <c r="AHX188" s="3"/>
      <c r="AHY188" s="3"/>
      <c r="AHZ188" s="3"/>
      <c r="AIA188" s="3"/>
      <c r="AIB188" s="3"/>
      <c r="AIC188" s="3"/>
      <c r="AID188" s="3"/>
      <c r="AIE188" s="3"/>
      <c r="AIF188" s="3"/>
      <c r="AIG188" s="3"/>
      <c r="AIH188" s="3"/>
      <c r="AII188" s="3"/>
      <c r="AIJ188" s="3"/>
      <c r="AIK188" s="3"/>
      <c r="AIL188" s="3"/>
      <c r="AIM188" s="3"/>
      <c r="AIN188" s="3"/>
      <c r="AIO188" s="3"/>
      <c r="AIP188" s="3"/>
      <c r="AIQ188" s="3"/>
      <c r="AIR188" s="3"/>
      <c r="AIS188" s="3"/>
      <c r="AIT188" s="3"/>
      <c r="AIU188" s="3"/>
      <c r="AIV188" s="3"/>
      <c r="AIW188" s="3"/>
      <c r="AIX188" s="3"/>
      <c r="AIY188" s="3"/>
      <c r="AIZ188" s="3"/>
      <c r="AJA188" s="3"/>
      <c r="AJB188" s="3"/>
      <c r="AJC188" s="3"/>
      <c r="AJD188" s="3"/>
      <c r="AJE188" s="3"/>
      <c r="AJF188" s="3"/>
      <c r="AJG188" s="3"/>
      <c r="AJH188" s="3"/>
      <c r="AJI188" s="3"/>
      <c r="AJJ188" s="3"/>
      <c r="AJK188" s="3"/>
      <c r="AJL188" s="3"/>
      <c r="AJM188" s="3"/>
      <c r="AJN188" s="3"/>
      <c r="AJO188" s="3"/>
      <c r="AJP188" s="3"/>
      <c r="AJQ188" s="3"/>
      <c r="AJR188" s="3"/>
      <c r="AJS188" s="3"/>
      <c r="AJT188" s="3"/>
      <c r="AJU188" s="3"/>
      <c r="AJV188" s="3"/>
      <c r="AJW188" s="3"/>
      <c r="AJX188" s="3"/>
      <c r="AJY188" s="3"/>
      <c r="AJZ188" s="3"/>
      <c r="AKA188" s="3"/>
      <c r="AKB188" s="3"/>
      <c r="AKC188" s="3"/>
      <c r="AKD188" s="3"/>
      <c r="AKE188" s="3"/>
      <c r="AKF188" s="3"/>
      <c r="AKG188" s="3"/>
      <c r="AKH188" s="3"/>
      <c r="AKI188" s="3"/>
      <c r="AKJ188" s="3"/>
      <c r="AKK188" s="3"/>
      <c r="AKL188" s="3"/>
      <c r="AKM188" s="3"/>
      <c r="AKN188" s="3"/>
      <c r="AKO188" s="3"/>
      <c r="AKP188" s="3"/>
      <c r="AKQ188" s="3"/>
      <c r="AKR188" s="3"/>
      <c r="AKS188" s="3"/>
      <c r="AKT188" s="3"/>
      <c r="AKU188" s="3"/>
      <c r="AKV188" s="3"/>
      <c r="AKW188" s="3"/>
      <c r="AKX188" s="3"/>
      <c r="AKY188" s="3"/>
      <c r="AKZ188" s="3"/>
      <c r="ALA188" s="3"/>
    </row>
    <row r="189" spans="1:989" s="4" customFormat="1" x14ac:dyDescent="0.2">
      <c r="A189" s="22" t="s">
        <v>9</v>
      </c>
      <c r="B189" s="72"/>
      <c r="C189" s="72"/>
      <c r="D189" s="72"/>
      <c r="E189" s="69"/>
      <c r="F189" s="69"/>
      <c r="G189" s="86"/>
      <c r="H189" s="68"/>
      <c r="I189" s="68"/>
      <c r="J189" s="70"/>
      <c r="K189" s="70"/>
      <c r="L189" s="71"/>
      <c r="M189" s="7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  <c r="VQ189" s="3"/>
      <c r="VR189" s="3"/>
      <c r="VS189" s="3"/>
      <c r="VT189" s="3"/>
      <c r="VU189" s="3"/>
      <c r="VV189" s="3"/>
      <c r="VW189" s="3"/>
      <c r="VX189" s="3"/>
      <c r="VY189" s="3"/>
      <c r="VZ189" s="3"/>
      <c r="WA189" s="3"/>
      <c r="WB189" s="3"/>
      <c r="WC189" s="3"/>
      <c r="WD189" s="3"/>
      <c r="WE189" s="3"/>
      <c r="WF189" s="3"/>
      <c r="WG189" s="3"/>
      <c r="WH189" s="3"/>
      <c r="WI189" s="3"/>
      <c r="WJ189" s="3"/>
      <c r="WK189" s="3"/>
      <c r="WL189" s="3"/>
      <c r="WM189" s="3"/>
      <c r="WN189" s="3"/>
      <c r="WO189" s="3"/>
      <c r="WP189" s="3"/>
      <c r="WQ189" s="3"/>
      <c r="WR189" s="3"/>
      <c r="WS189" s="3"/>
      <c r="WT189" s="3"/>
      <c r="WU189" s="3"/>
      <c r="WV189" s="3"/>
      <c r="WW189" s="3"/>
      <c r="WX189" s="3"/>
      <c r="WY189" s="3"/>
      <c r="WZ189" s="3"/>
      <c r="XA189" s="3"/>
      <c r="XB189" s="3"/>
      <c r="XC189" s="3"/>
      <c r="XD189" s="3"/>
      <c r="XE189" s="3"/>
      <c r="XF189" s="3"/>
      <c r="XG189" s="3"/>
      <c r="XH189" s="3"/>
      <c r="XI189" s="3"/>
      <c r="XJ189" s="3"/>
      <c r="XK189" s="3"/>
      <c r="XL189" s="3"/>
      <c r="XM189" s="3"/>
      <c r="XN189" s="3"/>
      <c r="XO189" s="3"/>
      <c r="XP189" s="3"/>
      <c r="XQ189" s="3"/>
      <c r="XR189" s="3"/>
      <c r="XS189" s="3"/>
      <c r="XT189" s="3"/>
      <c r="XU189" s="3"/>
      <c r="XV189" s="3"/>
      <c r="XW189" s="3"/>
      <c r="XX189" s="3"/>
      <c r="XY189" s="3"/>
      <c r="XZ189" s="3"/>
      <c r="YA189" s="3"/>
      <c r="YB189" s="3"/>
      <c r="YC189" s="3"/>
      <c r="YD189" s="3"/>
      <c r="YE189" s="3"/>
      <c r="YF189" s="3"/>
      <c r="YG189" s="3"/>
      <c r="YH189" s="3"/>
      <c r="YI189" s="3"/>
      <c r="YJ189" s="3"/>
      <c r="YK189" s="3"/>
      <c r="YL189" s="3"/>
      <c r="YM189" s="3"/>
      <c r="YN189" s="3"/>
      <c r="YO189" s="3"/>
      <c r="YP189" s="3"/>
      <c r="YQ189" s="3"/>
      <c r="YR189" s="3"/>
      <c r="YS189" s="3"/>
      <c r="YT189" s="3"/>
      <c r="YU189" s="3"/>
      <c r="YV189" s="3"/>
      <c r="YW189" s="3"/>
      <c r="YX189" s="3"/>
      <c r="YY189" s="3"/>
      <c r="YZ189" s="3"/>
      <c r="ZA189" s="3"/>
      <c r="ZB189" s="3"/>
      <c r="ZC189" s="3"/>
      <c r="ZD189" s="3"/>
      <c r="ZE189" s="3"/>
      <c r="ZF189" s="3"/>
      <c r="ZG189" s="3"/>
      <c r="ZH189" s="3"/>
      <c r="ZI189" s="3"/>
      <c r="ZJ189" s="3"/>
      <c r="ZK189" s="3"/>
      <c r="ZL189" s="3"/>
      <c r="ZM189" s="3"/>
      <c r="ZN189" s="3"/>
      <c r="ZO189" s="3"/>
      <c r="ZP189" s="3"/>
      <c r="ZQ189" s="3"/>
      <c r="ZR189" s="3"/>
      <c r="ZS189" s="3"/>
      <c r="ZT189" s="3"/>
      <c r="ZU189" s="3"/>
      <c r="ZV189" s="3"/>
      <c r="ZW189" s="3"/>
      <c r="ZX189" s="3"/>
      <c r="ZY189" s="3"/>
      <c r="ZZ189" s="3"/>
      <c r="AAA189" s="3"/>
      <c r="AAB189" s="3"/>
      <c r="AAC189" s="3"/>
      <c r="AAD189" s="3"/>
      <c r="AAE189" s="3"/>
      <c r="AAF189" s="3"/>
      <c r="AAG189" s="3"/>
      <c r="AAH189" s="3"/>
      <c r="AAI189" s="3"/>
      <c r="AAJ189" s="3"/>
      <c r="AAK189" s="3"/>
      <c r="AAL189" s="3"/>
      <c r="AAM189" s="3"/>
      <c r="AAN189" s="3"/>
      <c r="AAO189" s="3"/>
      <c r="AAP189" s="3"/>
      <c r="AAQ189" s="3"/>
      <c r="AAR189" s="3"/>
      <c r="AAS189" s="3"/>
      <c r="AAT189" s="3"/>
      <c r="AAU189" s="3"/>
      <c r="AAV189" s="3"/>
      <c r="AAW189" s="3"/>
      <c r="AAX189" s="3"/>
      <c r="AAY189" s="3"/>
      <c r="AAZ189" s="3"/>
      <c r="ABA189" s="3"/>
      <c r="ABB189" s="3"/>
      <c r="ABC189" s="3"/>
      <c r="ABD189" s="3"/>
      <c r="ABE189" s="3"/>
      <c r="ABF189" s="3"/>
      <c r="ABG189" s="3"/>
      <c r="ABH189" s="3"/>
      <c r="ABI189" s="3"/>
      <c r="ABJ189" s="3"/>
      <c r="ABK189" s="3"/>
      <c r="ABL189" s="3"/>
      <c r="ABM189" s="3"/>
      <c r="ABN189" s="3"/>
      <c r="ABO189" s="3"/>
      <c r="ABP189" s="3"/>
      <c r="ABQ189" s="3"/>
      <c r="ABR189" s="3"/>
      <c r="ABS189" s="3"/>
      <c r="ABT189" s="3"/>
      <c r="ABU189" s="3"/>
      <c r="ABV189" s="3"/>
      <c r="ABW189" s="3"/>
      <c r="ABX189" s="3"/>
      <c r="ABY189" s="3"/>
      <c r="ABZ189" s="3"/>
      <c r="ACA189" s="3"/>
      <c r="ACB189" s="3"/>
      <c r="ACC189" s="3"/>
      <c r="ACD189" s="3"/>
      <c r="ACE189" s="3"/>
      <c r="ACF189" s="3"/>
      <c r="ACG189" s="3"/>
      <c r="ACH189" s="3"/>
      <c r="ACI189" s="3"/>
      <c r="ACJ189" s="3"/>
      <c r="ACK189" s="3"/>
      <c r="ACL189" s="3"/>
      <c r="ACM189" s="3"/>
      <c r="ACN189" s="3"/>
      <c r="ACO189" s="3"/>
      <c r="ACP189" s="3"/>
      <c r="ACQ189" s="3"/>
      <c r="ACR189" s="3"/>
      <c r="ACS189" s="3"/>
      <c r="ACT189" s="3"/>
      <c r="ACU189" s="3"/>
      <c r="ACV189" s="3"/>
      <c r="ACW189" s="3"/>
      <c r="ACX189" s="3"/>
      <c r="ACY189" s="3"/>
      <c r="ACZ189" s="3"/>
      <c r="ADA189" s="3"/>
      <c r="ADB189" s="3"/>
      <c r="ADC189" s="3"/>
      <c r="ADD189" s="3"/>
      <c r="ADE189" s="3"/>
      <c r="ADF189" s="3"/>
      <c r="ADG189" s="3"/>
      <c r="ADH189" s="3"/>
      <c r="ADI189" s="3"/>
      <c r="ADJ189" s="3"/>
      <c r="ADK189" s="3"/>
      <c r="ADL189" s="3"/>
      <c r="ADM189" s="3"/>
      <c r="ADN189" s="3"/>
      <c r="ADO189" s="3"/>
      <c r="ADP189" s="3"/>
      <c r="ADQ189" s="3"/>
      <c r="ADR189" s="3"/>
      <c r="ADS189" s="3"/>
      <c r="ADT189" s="3"/>
      <c r="ADU189" s="3"/>
      <c r="ADV189" s="3"/>
      <c r="ADW189" s="3"/>
      <c r="ADX189" s="3"/>
      <c r="ADY189" s="3"/>
      <c r="ADZ189" s="3"/>
      <c r="AEA189" s="3"/>
      <c r="AEB189" s="3"/>
      <c r="AEC189" s="3"/>
      <c r="AED189" s="3"/>
      <c r="AEE189" s="3"/>
      <c r="AEF189" s="3"/>
      <c r="AEG189" s="3"/>
      <c r="AEH189" s="3"/>
      <c r="AEI189" s="3"/>
      <c r="AEJ189" s="3"/>
      <c r="AEK189" s="3"/>
      <c r="AEL189" s="3"/>
      <c r="AEM189" s="3"/>
      <c r="AEN189" s="3"/>
      <c r="AEO189" s="3"/>
      <c r="AEP189" s="3"/>
      <c r="AEQ189" s="3"/>
      <c r="AER189" s="3"/>
      <c r="AES189" s="3"/>
      <c r="AET189" s="3"/>
      <c r="AEU189" s="3"/>
      <c r="AEV189" s="3"/>
      <c r="AEW189" s="3"/>
      <c r="AEX189" s="3"/>
      <c r="AEY189" s="3"/>
      <c r="AEZ189" s="3"/>
      <c r="AFA189" s="3"/>
      <c r="AFB189" s="3"/>
      <c r="AFC189" s="3"/>
      <c r="AFD189" s="3"/>
      <c r="AFE189" s="3"/>
      <c r="AFF189" s="3"/>
      <c r="AFG189" s="3"/>
      <c r="AFH189" s="3"/>
      <c r="AFI189" s="3"/>
      <c r="AFJ189" s="3"/>
      <c r="AFK189" s="3"/>
      <c r="AFL189" s="3"/>
      <c r="AFM189" s="3"/>
      <c r="AFN189" s="3"/>
      <c r="AFO189" s="3"/>
      <c r="AFP189" s="3"/>
      <c r="AFQ189" s="3"/>
      <c r="AFR189" s="3"/>
      <c r="AFS189" s="3"/>
      <c r="AFT189" s="3"/>
      <c r="AFU189" s="3"/>
      <c r="AFV189" s="3"/>
      <c r="AFW189" s="3"/>
      <c r="AFX189" s="3"/>
      <c r="AFY189" s="3"/>
      <c r="AFZ189" s="3"/>
      <c r="AGA189" s="3"/>
      <c r="AGB189" s="3"/>
      <c r="AGC189" s="3"/>
      <c r="AGD189" s="3"/>
      <c r="AGE189" s="3"/>
      <c r="AGF189" s="3"/>
      <c r="AGG189" s="3"/>
      <c r="AGH189" s="3"/>
      <c r="AGI189" s="3"/>
      <c r="AGJ189" s="3"/>
      <c r="AGK189" s="3"/>
      <c r="AGL189" s="3"/>
      <c r="AGM189" s="3"/>
      <c r="AGN189" s="3"/>
      <c r="AGO189" s="3"/>
      <c r="AGP189" s="3"/>
      <c r="AGQ189" s="3"/>
      <c r="AGR189" s="3"/>
      <c r="AGS189" s="3"/>
      <c r="AGT189" s="3"/>
      <c r="AGU189" s="3"/>
      <c r="AGV189" s="3"/>
      <c r="AGW189" s="3"/>
      <c r="AGX189" s="3"/>
      <c r="AGY189" s="3"/>
      <c r="AGZ189" s="3"/>
      <c r="AHA189" s="3"/>
      <c r="AHB189" s="3"/>
      <c r="AHC189" s="3"/>
      <c r="AHD189" s="3"/>
      <c r="AHE189" s="3"/>
      <c r="AHF189" s="3"/>
      <c r="AHG189" s="3"/>
      <c r="AHH189" s="3"/>
      <c r="AHI189" s="3"/>
      <c r="AHJ189" s="3"/>
      <c r="AHK189" s="3"/>
      <c r="AHL189" s="3"/>
      <c r="AHM189" s="3"/>
      <c r="AHN189" s="3"/>
      <c r="AHO189" s="3"/>
      <c r="AHP189" s="3"/>
      <c r="AHQ189" s="3"/>
      <c r="AHR189" s="3"/>
      <c r="AHS189" s="3"/>
      <c r="AHT189" s="3"/>
      <c r="AHU189" s="3"/>
      <c r="AHV189" s="3"/>
      <c r="AHW189" s="3"/>
      <c r="AHX189" s="3"/>
      <c r="AHY189" s="3"/>
      <c r="AHZ189" s="3"/>
      <c r="AIA189" s="3"/>
      <c r="AIB189" s="3"/>
      <c r="AIC189" s="3"/>
      <c r="AID189" s="3"/>
      <c r="AIE189" s="3"/>
      <c r="AIF189" s="3"/>
      <c r="AIG189" s="3"/>
      <c r="AIH189" s="3"/>
      <c r="AII189" s="3"/>
      <c r="AIJ189" s="3"/>
      <c r="AIK189" s="3"/>
      <c r="AIL189" s="3"/>
      <c r="AIM189" s="3"/>
      <c r="AIN189" s="3"/>
      <c r="AIO189" s="3"/>
      <c r="AIP189" s="3"/>
      <c r="AIQ189" s="3"/>
      <c r="AIR189" s="3"/>
      <c r="AIS189" s="3"/>
      <c r="AIT189" s="3"/>
      <c r="AIU189" s="3"/>
      <c r="AIV189" s="3"/>
      <c r="AIW189" s="3"/>
      <c r="AIX189" s="3"/>
      <c r="AIY189" s="3"/>
      <c r="AIZ189" s="3"/>
      <c r="AJA189" s="3"/>
      <c r="AJB189" s="3"/>
      <c r="AJC189" s="3"/>
      <c r="AJD189" s="3"/>
      <c r="AJE189" s="3"/>
      <c r="AJF189" s="3"/>
      <c r="AJG189" s="3"/>
      <c r="AJH189" s="3"/>
      <c r="AJI189" s="3"/>
      <c r="AJJ189" s="3"/>
      <c r="AJK189" s="3"/>
      <c r="AJL189" s="3"/>
      <c r="AJM189" s="3"/>
      <c r="AJN189" s="3"/>
      <c r="AJO189" s="3"/>
      <c r="AJP189" s="3"/>
      <c r="AJQ189" s="3"/>
      <c r="AJR189" s="3"/>
      <c r="AJS189" s="3"/>
      <c r="AJT189" s="3"/>
      <c r="AJU189" s="3"/>
      <c r="AJV189" s="3"/>
      <c r="AJW189" s="3"/>
      <c r="AJX189" s="3"/>
      <c r="AJY189" s="3"/>
      <c r="AJZ189" s="3"/>
      <c r="AKA189" s="3"/>
      <c r="AKB189" s="3"/>
      <c r="AKC189" s="3"/>
      <c r="AKD189" s="3"/>
      <c r="AKE189" s="3"/>
      <c r="AKF189" s="3"/>
      <c r="AKG189" s="3"/>
      <c r="AKH189" s="3"/>
      <c r="AKI189" s="3"/>
      <c r="AKJ189" s="3"/>
      <c r="AKK189" s="3"/>
      <c r="AKL189" s="3"/>
      <c r="AKM189" s="3"/>
      <c r="AKN189" s="3"/>
      <c r="AKO189" s="3"/>
      <c r="AKP189" s="3"/>
      <c r="AKQ189" s="3"/>
      <c r="AKR189" s="3"/>
      <c r="AKS189" s="3"/>
      <c r="AKT189" s="3"/>
      <c r="AKU189" s="3"/>
      <c r="AKV189" s="3"/>
      <c r="AKW189" s="3"/>
      <c r="AKX189" s="3"/>
      <c r="AKY189" s="3"/>
      <c r="AKZ189" s="3"/>
      <c r="ALA189" s="3"/>
    </row>
    <row r="190" spans="1:989" s="35" customFormat="1" x14ac:dyDescent="0.2">
      <c r="A190" s="22" t="s">
        <v>45</v>
      </c>
      <c r="B190" s="72">
        <v>280</v>
      </c>
      <c r="C190" s="72">
        <v>280</v>
      </c>
      <c r="D190" s="72">
        <v>280</v>
      </c>
      <c r="E190" s="73">
        <f t="shared" si="57"/>
        <v>100</v>
      </c>
      <c r="F190" s="73">
        <f t="shared" si="58"/>
        <v>100</v>
      </c>
      <c r="G190" s="86">
        <v>0</v>
      </c>
      <c r="H190" s="72">
        <f t="shared" si="59"/>
        <v>-280</v>
      </c>
      <c r="I190" s="72">
        <f t="shared" si="60"/>
        <v>-100</v>
      </c>
      <c r="J190" s="74">
        <f t="shared" si="61"/>
        <v>-280</v>
      </c>
      <c r="K190" s="74">
        <f t="shared" si="62"/>
        <v>-100</v>
      </c>
      <c r="L190" s="75">
        <f t="shared" si="63"/>
        <v>-280</v>
      </c>
      <c r="M190" s="75">
        <f t="shared" si="64"/>
        <v>-100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  <c r="VQ190" s="3"/>
      <c r="VR190" s="3"/>
      <c r="VS190" s="3"/>
      <c r="VT190" s="3"/>
      <c r="VU190" s="3"/>
      <c r="VV190" s="3"/>
      <c r="VW190" s="3"/>
      <c r="VX190" s="3"/>
      <c r="VY190" s="3"/>
      <c r="VZ190" s="3"/>
      <c r="WA190" s="3"/>
      <c r="WB190" s="3"/>
      <c r="WC190" s="3"/>
      <c r="WD190" s="3"/>
      <c r="WE190" s="3"/>
      <c r="WF190" s="3"/>
      <c r="WG190" s="3"/>
      <c r="WH190" s="3"/>
      <c r="WI190" s="3"/>
      <c r="WJ190" s="3"/>
      <c r="WK190" s="3"/>
      <c r="WL190" s="3"/>
      <c r="WM190" s="3"/>
      <c r="WN190" s="3"/>
      <c r="WO190" s="3"/>
      <c r="WP190" s="3"/>
      <c r="WQ190" s="3"/>
      <c r="WR190" s="3"/>
      <c r="WS190" s="3"/>
      <c r="WT190" s="3"/>
      <c r="WU190" s="3"/>
      <c r="WV190" s="3"/>
      <c r="WW190" s="3"/>
      <c r="WX190" s="3"/>
      <c r="WY190" s="3"/>
      <c r="WZ190" s="3"/>
      <c r="XA190" s="3"/>
      <c r="XB190" s="3"/>
      <c r="XC190" s="3"/>
      <c r="XD190" s="3"/>
      <c r="XE190" s="3"/>
      <c r="XF190" s="3"/>
      <c r="XG190" s="3"/>
      <c r="XH190" s="3"/>
      <c r="XI190" s="3"/>
      <c r="XJ190" s="3"/>
      <c r="XK190" s="3"/>
      <c r="XL190" s="3"/>
      <c r="XM190" s="3"/>
      <c r="XN190" s="3"/>
      <c r="XO190" s="3"/>
      <c r="XP190" s="3"/>
      <c r="XQ190" s="3"/>
      <c r="XR190" s="3"/>
      <c r="XS190" s="3"/>
      <c r="XT190" s="3"/>
      <c r="XU190" s="3"/>
      <c r="XV190" s="3"/>
      <c r="XW190" s="3"/>
      <c r="XX190" s="3"/>
      <c r="XY190" s="3"/>
      <c r="XZ190" s="3"/>
      <c r="YA190" s="3"/>
      <c r="YB190" s="3"/>
      <c r="YC190" s="3"/>
      <c r="YD190" s="3"/>
      <c r="YE190" s="3"/>
      <c r="YF190" s="3"/>
      <c r="YG190" s="3"/>
      <c r="YH190" s="3"/>
      <c r="YI190" s="3"/>
      <c r="YJ190" s="3"/>
      <c r="YK190" s="3"/>
      <c r="YL190" s="3"/>
      <c r="YM190" s="3"/>
      <c r="YN190" s="3"/>
      <c r="YO190" s="3"/>
      <c r="YP190" s="3"/>
      <c r="YQ190" s="3"/>
      <c r="YR190" s="3"/>
      <c r="YS190" s="3"/>
      <c r="YT190" s="3"/>
      <c r="YU190" s="3"/>
      <c r="YV190" s="3"/>
      <c r="YW190" s="3"/>
      <c r="YX190" s="3"/>
      <c r="YY190" s="3"/>
      <c r="YZ190" s="3"/>
      <c r="ZA190" s="3"/>
      <c r="ZB190" s="3"/>
      <c r="ZC190" s="3"/>
      <c r="ZD190" s="3"/>
      <c r="ZE190" s="3"/>
      <c r="ZF190" s="3"/>
      <c r="ZG190" s="3"/>
      <c r="ZH190" s="3"/>
      <c r="ZI190" s="3"/>
      <c r="ZJ190" s="3"/>
      <c r="ZK190" s="3"/>
      <c r="ZL190" s="3"/>
      <c r="ZM190" s="3"/>
      <c r="ZN190" s="3"/>
      <c r="ZO190" s="3"/>
      <c r="ZP190" s="3"/>
      <c r="ZQ190" s="3"/>
      <c r="ZR190" s="3"/>
      <c r="ZS190" s="3"/>
      <c r="ZT190" s="3"/>
      <c r="ZU190" s="3"/>
      <c r="ZV190" s="3"/>
      <c r="ZW190" s="3"/>
      <c r="ZX190" s="3"/>
      <c r="ZY190" s="3"/>
      <c r="ZZ190" s="3"/>
      <c r="AAA190" s="3"/>
      <c r="AAB190" s="3"/>
      <c r="AAC190" s="3"/>
      <c r="AAD190" s="3"/>
      <c r="AAE190" s="3"/>
      <c r="AAF190" s="3"/>
      <c r="AAG190" s="3"/>
      <c r="AAH190" s="3"/>
      <c r="AAI190" s="3"/>
      <c r="AAJ190" s="3"/>
      <c r="AAK190" s="3"/>
      <c r="AAL190" s="3"/>
      <c r="AAM190" s="3"/>
      <c r="AAN190" s="3"/>
      <c r="AAO190" s="3"/>
      <c r="AAP190" s="3"/>
      <c r="AAQ190" s="3"/>
      <c r="AAR190" s="3"/>
      <c r="AAS190" s="3"/>
      <c r="AAT190" s="3"/>
      <c r="AAU190" s="3"/>
      <c r="AAV190" s="3"/>
      <c r="AAW190" s="3"/>
      <c r="AAX190" s="3"/>
      <c r="AAY190" s="3"/>
      <c r="AAZ190" s="3"/>
      <c r="ABA190" s="3"/>
      <c r="ABB190" s="3"/>
      <c r="ABC190" s="3"/>
      <c r="ABD190" s="3"/>
      <c r="ABE190" s="3"/>
      <c r="ABF190" s="3"/>
      <c r="ABG190" s="3"/>
      <c r="ABH190" s="3"/>
      <c r="ABI190" s="3"/>
      <c r="ABJ190" s="3"/>
      <c r="ABK190" s="3"/>
      <c r="ABL190" s="3"/>
      <c r="ABM190" s="3"/>
      <c r="ABN190" s="3"/>
      <c r="ABO190" s="3"/>
      <c r="ABP190" s="3"/>
      <c r="ABQ190" s="3"/>
      <c r="ABR190" s="3"/>
      <c r="ABS190" s="3"/>
      <c r="ABT190" s="3"/>
      <c r="ABU190" s="3"/>
      <c r="ABV190" s="3"/>
      <c r="ABW190" s="3"/>
      <c r="ABX190" s="3"/>
      <c r="ABY190" s="3"/>
      <c r="ABZ190" s="3"/>
      <c r="ACA190" s="3"/>
      <c r="ACB190" s="3"/>
      <c r="ACC190" s="3"/>
      <c r="ACD190" s="3"/>
      <c r="ACE190" s="3"/>
      <c r="ACF190" s="3"/>
      <c r="ACG190" s="3"/>
      <c r="ACH190" s="3"/>
      <c r="ACI190" s="3"/>
      <c r="ACJ190" s="3"/>
      <c r="ACK190" s="3"/>
      <c r="ACL190" s="3"/>
      <c r="ACM190" s="3"/>
      <c r="ACN190" s="3"/>
      <c r="ACO190" s="3"/>
      <c r="ACP190" s="3"/>
      <c r="ACQ190" s="3"/>
      <c r="ACR190" s="3"/>
      <c r="ACS190" s="3"/>
      <c r="ACT190" s="3"/>
      <c r="ACU190" s="3"/>
      <c r="ACV190" s="3"/>
      <c r="ACW190" s="3"/>
      <c r="ACX190" s="3"/>
      <c r="ACY190" s="3"/>
      <c r="ACZ190" s="3"/>
      <c r="ADA190" s="3"/>
      <c r="ADB190" s="3"/>
      <c r="ADC190" s="3"/>
      <c r="ADD190" s="3"/>
      <c r="ADE190" s="3"/>
      <c r="ADF190" s="3"/>
      <c r="ADG190" s="3"/>
      <c r="ADH190" s="3"/>
      <c r="ADI190" s="3"/>
      <c r="ADJ190" s="3"/>
      <c r="ADK190" s="3"/>
      <c r="ADL190" s="3"/>
      <c r="ADM190" s="3"/>
      <c r="ADN190" s="3"/>
      <c r="ADO190" s="3"/>
      <c r="ADP190" s="3"/>
      <c r="ADQ190" s="3"/>
      <c r="ADR190" s="3"/>
      <c r="ADS190" s="3"/>
      <c r="ADT190" s="3"/>
      <c r="ADU190" s="3"/>
      <c r="ADV190" s="3"/>
      <c r="ADW190" s="3"/>
      <c r="ADX190" s="3"/>
      <c r="ADY190" s="3"/>
      <c r="ADZ190" s="3"/>
      <c r="AEA190" s="3"/>
      <c r="AEB190" s="3"/>
      <c r="AEC190" s="3"/>
      <c r="AED190" s="3"/>
      <c r="AEE190" s="3"/>
      <c r="AEF190" s="3"/>
      <c r="AEG190" s="3"/>
      <c r="AEH190" s="3"/>
      <c r="AEI190" s="3"/>
      <c r="AEJ190" s="3"/>
      <c r="AEK190" s="3"/>
      <c r="AEL190" s="3"/>
      <c r="AEM190" s="3"/>
      <c r="AEN190" s="3"/>
      <c r="AEO190" s="3"/>
      <c r="AEP190" s="3"/>
      <c r="AEQ190" s="3"/>
      <c r="AER190" s="3"/>
      <c r="AES190" s="3"/>
      <c r="AET190" s="3"/>
      <c r="AEU190" s="3"/>
      <c r="AEV190" s="3"/>
      <c r="AEW190" s="3"/>
      <c r="AEX190" s="3"/>
      <c r="AEY190" s="3"/>
      <c r="AEZ190" s="3"/>
      <c r="AFA190" s="3"/>
      <c r="AFB190" s="3"/>
      <c r="AFC190" s="3"/>
      <c r="AFD190" s="3"/>
      <c r="AFE190" s="3"/>
      <c r="AFF190" s="3"/>
      <c r="AFG190" s="3"/>
      <c r="AFH190" s="3"/>
      <c r="AFI190" s="3"/>
      <c r="AFJ190" s="3"/>
      <c r="AFK190" s="3"/>
      <c r="AFL190" s="3"/>
      <c r="AFM190" s="3"/>
      <c r="AFN190" s="3"/>
      <c r="AFO190" s="3"/>
      <c r="AFP190" s="3"/>
      <c r="AFQ190" s="3"/>
      <c r="AFR190" s="3"/>
      <c r="AFS190" s="3"/>
      <c r="AFT190" s="3"/>
      <c r="AFU190" s="3"/>
      <c r="AFV190" s="3"/>
      <c r="AFW190" s="3"/>
      <c r="AFX190" s="3"/>
      <c r="AFY190" s="3"/>
      <c r="AFZ190" s="3"/>
      <c r="AGA190" s="3"/>
      <c r="AGB190" s="3"/>
      <c r="AGC190" s="3"/>
      <c r="AGD190" s="3"/>
      <c r="AGE190" s="3"/>
      <c r="AGF190" s="3"/>
      <c r="AGG190" s="3"/>
      <c r="AGH190" s="3"/>
      <c r="AGI190" s="3"/>
      <c r="AGJ190" s="3"/>
      <c r="AGK190" s="3"/>
      <c r="AGL190" s="3"/>
      <c r="AGM190" s="3"/>
      <c r="AGN190" s="3"/>
      <c r="AGO190" s="3"/>
      <c r="AGP190" s="3"/>
      <c r="AGQ190" s="3"/>
      <c r="AGR190" s="3"/>
      <c r="AGS190" s="3"/>
      <c r="AGT190" s="3"/>
      <c r="AGU190" s="3"/>
      <c r="AGV190" s="3"/>
      <c r="AGW190" s="3"/>
      <c r="AGX190" s="3"/>
      <c r="AGY190" s="3"/>
      <c r="AGZ190" s="3"/>
      <c r="AHA190" s="3"/>
      <c r="AHB190" s="3"/>
      <c r="AHC190" s="3"/>
      <c r="AHD190" s="3"/>
      <c r="AHE190" s="3"/>
      <c r="AHF190" s="3"/>
      <c r="AHG190" s="3"/>
      <c r="AHH190" s="3"/>
      <c r="AHI190" s="3"/>
      <c r="AHJ190" s="3"/>
      <c r="AHK190" s="3"/>
      <c r="AHL190" s="3"/>
      <c r="AHM190" s="3"/>
      <c r="AHN190" s="3"/>
      <c r="AHO190" s="3"/>
      <c r="AHP190" s="3"/>
      <c r="AHQ190" s="3"/>
      <c r="AHR190" s="3"/>
      <c r="AHS190" s="3"/>
      <c r="AHT190" s="3"/>
      <c r="AHU190" s="3"/>
      <c r="AHV190" s="3"/>
      <c r="AHW190" s="3"/>
      <c r="AHX190" s="3"/>
      <c r="AHY190" s="3"/>
      <c r="AHZ190" s="3"/>
      <c r="AIA190" s="3"/>
      <c r="AIB190" s="3"/>
      <c r="AIC190" s="3"/>
      <c r="AID190" s="3"/>
      <c r="AIE190" s="3"/>
      <c r="AIF190" s="3"/>
      <c r="AIG190" s="3"/>
      <c r="AIH190" s="3"/>
      <c r="AII190" s="3"/>
      <c r="AIJ190" s="3"/>
      <c r="AIK190" s="3"/>
      <c r="AIL190" s="3"/>
      <c r="AIM190" s="3"/>
      <c r="AIN190" s="3"/>
      <c r="AIO190" s="3"/>
      <c r="AIP190" s="3"/>
      <c r="AIQ190" s="3"/>
      <c r="AIR190" s="3"/>
      <c r="AIS190" s="3"/>
      <c r="AIT190" s="3"/>
      <c r="AIU190" s="3"/>
      <c r="AIV190" s="3"/>
      <c r="AIW190" s="3"/>
      <c r="AIX190" s="3"/>
      <c r="AIY190" s="3"/>
      <c r="AIZ190" s="3"/>
      <c r="AJA190" s="3"/>
      <c r="AJB190" s="3"/>
      <c r="AJC190" s="3"/>
      <c r="AJD190" s="3"/>
      <c r="AJE190" s="3"/>
      <c r="AJF190" s="3"/>
      <c r="AJG190" s="3"/>
      <c r="AJH190" s="3"/>
      <c r="AJI190" s="3"/>
      <c r="AJJ190" s="3"/>
      <c r="AJK190" s="3"/>
      <c r="AJL190" s="3"/>
      <c r="AJM190" s="3"/>
      <c r="AJN190" s="3"/>
      <c r="AJO190" s="3"/>
      <c r="AJP190" s="3"/>
      <c r="AJQ190" s="3"/>
      <c r="AJR190" s="3"/>
      <c r="AJS190" s="3"/>
      <c r="AJT190" s="3"/>
      <c r="AJU190" s="3"/>
      <c r="AJV190" s="3"/>
      <c r="AJW190" s="3"/>
      <c r="AJX190" s="3"/>
      <c r="AJY190" s="3"/>
      <c r="AJZ190" s="3"/>
      <c r="AKA190" s="3"/>
      <c r="AKB190" s="3"/>
      <c r="AKC190" s="3"/>
      <c r="AKD190" s="3"/>
      <c r="AKE190" s="3"/>
      <c r="AKF190" s="3"/>
      <c r="AKG190" s="3"/>
      <c r="AKH190" s="3"/>
      <c r="AKI190" s="3"/>
      <c r="AKJ190" s="3"/>
      <c r="AKK190" s="3"/>
      <c r="AKL190" s="3"/>
      <c r="AKM190" s="3"/>
      <c r="AKN190" s="3"/>
      <c r="AKO190" s="3"/>
      <c r="AKP190" s="3"/>
      <c r="AKQ190" s="3"/>
      <c r="AKR190" s="3"/>
      <c r="AKS190" s="3"/>
      <c r="AKT190" s="3"/>
      <c r="AKU190" s="3"/>
      <c r="AKV190" s="3"/>
      <c r="AKW190" s="3"/>
      <c r="AKX190" s="3"/>
      <c r="AKY190" s="3"/>
      <c r="AKZ190" s="3"/>
      <c r="ALA190" s="3"/>
    </row>
    <row r="191" spans="1:989" s="4" customFormat="1" x14ac:dyDescent="0.2">
      <c r="A191" s="23" t="s">
        <v>46</v>
      </c>
      <c r="B191" s="68">
        <f>B193+B194+B195+B196</f>
        <v>95786.3</v>
      </c>
      <c r="C191" s="68">
        <f>C193+C194+C195+C196</f>
        <v>95786.3</v>
      </c>
      <c r="D191" s="68">
        <f>D193+D194+D195+D196</f>
        <v>95786.3</v>
      </c>
      <c r="E191" s="69">
        <f t="shared" si="57"/>
        <v>100</v>
      </c>
      <c r="F191" s="69">
        <f t="shared" si="58"/>
        <v>100</v>
      </c>
      <c r="G191" s="88">
        <f>G193+G194+G195+G196</f>
        <v>49989</v>
      </c>
      <c r="H191" s="68">
        <f t="shared" si="59"/>
        <v>-45797.3</v>
      </c>
      <c r="I191" s="68">
        <f t="shared" si="60"/>
        <v>-47.811952231164582</v>
      </c>
      <c r="J191" s="70">
        <f t="shared" si="61"/>
        <v>-45797.3</v>
      </c>
      <c r="K191" s="70">
        <f t="shared" si="62"/>
        <v>-47.811952231164582</v>
      </c>
      <c r="L191" s="71">
        <f t="shared" si="63"/>
        <v>-45797.3</v>
      </c>
      <c r="M191" s="71">
        <f t="shared" si="64"/>
        <v>-47.811952231164582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  <c r="AIB191" s="3"/>
      <c r="AIC191" s="3"/>
      <c r="AID191" s="3"/>
      <c r="AIE191" s="3"/>
      <c r="AIF191" s="3"/>
      <c r="AIG191" s="3"/>
      <c r="AIH191" s="3"/>
      <c r="AII191" s="3"/>
      <c r="AIJ191" s="3"/>
      <c r="AIK191" s="3"/>
      <c r="AIL191" s="3"/>
      <c r="AIM191" s="3"/>
      <c r="AIN191" s="3"/>
      <c r="AIO191" s="3"/>
      <c r="AIP191" s="3"/>
      <c r="AIQ191" s="3"/>
      <c r="AIR191" s="3"/>
      <c r="AIS191" s="3"/>
      <c r="AIT191" s="3"/>
      <c r="AIU191" s="3"/>
      <c r="AIV191" s="3"/>
      <c r="AIW191" s="3"/>
      <c r="AIX191" s="3"/>
      <c r="AIY191" s="3"/>
      <c r="AIZ191" s="3"/>
      <c r="AJA191" s="3"/>
      <c r="AJB191" s="3"/>
      <c r="AJC191" s="3"/>
      <c r="AJD191" s="3"/>
      <c r="AJE191" s="3"/>
      <c r="AJF191" s="3"/>
      <c r="AJG191" s="3"/>
      <c r="AJH191" s="3"/>
      <c r="AJI191" s="3"/>
      <c r="AJJ191" s="3"/>
      <c r="AJK191" s="3"/>
      <c r="AJL191" s="3"/>
      <c r="AJM191" s="3"/>
      <c r="AJN191" s="3"/>
      <c r="AJO191" s="3"/>
      <c r="AJP191" s="3"/>
      <c r="AJQ191" s="3"/>
      <c r="AJR191" s="3"/>
      <c r="AJS191" s="3"/>
      <c r="AJT191" s="3"/>
      <c r="AJU191" s="3"/>
      <c r="AJV191" s="3"/>
      <c r="AJW191" s="3"/>
      <c r="AJX191" s="3"/>
      <c r="AJY191" s="3"/>
      <c r="AJZ191" s="3"/>
      <c r="AKA191" s="3"/>
      <c r="AKB191" s="3"/>
      <c r="AKC191" s="3"/>
      <c r="AKD191" s="3"/>
      <c r="AKE191" s="3"/>
      <c r="AKF191" s="3"/>
      <c r="AKG191" s="3"/>
      <c r="AKH191" s="3"/>
      <c r="AKI191" s="3"/>
      <c r="AKJ191" s="3"/>
      <c r="AKK191" s="3"/>
      <c r="AKL191" s="3"/>
      <c r="AKM191" s="3"/>
      <c r="AKN191" s="3"/>
      <c r="AKO191" s="3"/>
      <c r="AKP191" s="3"/>
      <c r="AKQ191" s="3"/>
      <c r="AKR191" s="3"/>
      <c r="AKS191" s="3"/>
      <c r="AKT191" s="3"/>
      <c r="AKU191" s="3"/>
      <c r="AKV191" s="3"/>
      <c r="AKW191" s="3"/>
      <c r="AKX191" s="3"/>
      <c r="AKY191" s="3"/>
      <c r="AKZ191" s="3"/>
      <c r="ALA191" s="3"/>
    </row>
    <row r="192" spans="1:989" s="35" customFormat="1" x14ac:dyDescent="0.2">
      <c r="A192" s="22" t="s">
        <v>9</v>
      </c>
      <c r="B192" s="72"/>
      <c r="C192" s="72"/>
      <c r="D192" s="72"/>
      <c r="E192" s="69"/>
      <c r="F192" s="69"/>
      <c r="G192" s="86"/>
      <c r="H192" s="68"/>
      <c r="I192" s="68"/>
      <c r="J192" s="70"/>
      <c r="K192" s="70"/>
      <c r="L192" s="71"/>
      <c r="M192" s="7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  <c r="AIB192" s="3"/>
      <c r="AIC192" s="3"/>
      <c r="AID192" s="3"/>
      <c r="AIE192" s="3"/>
      <c r="AIF192" s="3"/>
      <c r="AIG192" s="3"/>
      <c r="AIH192" s="3"/>
      <c r="AII192" s="3"/>
      <c r="AIJ192" s="3"/>
      <c r="AIK192" s="3"/>
      <c r="AIL192" s="3"/>
      <c r="AIM192" s="3"/>
      <c r="AIN192" s="3"/>
      <c r="AIO192" s="3"/>
      <c r="AIP192" s="3"/>
      <c r="AIQ192" s="3"/>
      <c r="AIR192" s="3"/>
      <c r="AIS192" s="3"/>
      <c r="AIT192" s="3"/>
      <c r="AIU192" s="3"/>
      <c r="AIV192" s="3"/>
      <c r="AIW192" s="3"/>
      <c r="AIX192" s="3"/>
      <c r="AIY192" s="3"/>
      <c r="AIZ192" s="3"/>
      <c r="AJA192" s="3"/>
      <c r="AJB192" s="3"/>
      <c r="AJC192" s="3"/>
      <c r="AJD192" s="3"/>
      <c r="AJE192" s="3"/>
      <c r="AJF192" s="3"/>
      <c r="AJG192" s="3"/>
      <c r="AJH192" s="3"/>
      <c r="AJI192" s="3"/>
      <c r="AJJ192" s="3"/>
      <c r="AJK192" s="3"/>
      <c r="AJL192" s="3"/>
      <c r="AJM192" s="3"/>
      <c r="AJN192" s="3"/>
      <c r="AJO192" s="3"/>
      <c r="AJP192" s="3"/>
      <c r="AJQ192" s="3"/>
      <c r="AJR192" s="3"/>
      <c r="AJS192" s="3"/>
      <c r="AJT192" s="3"/>
      <c r="AJU192" s="3"/>
      <c r="AJV192" s="3"/>
      <c r="AJW192" s="3"/>
      <c r="AJX192" s="3"/>
      <c r="AJY192" s="3"/>
      <c r="AJZ192" s="3"/>
      <c r="AKA192" s="3"/>
      <c r="AKB192" s="3"/>
      <c r="AKC192" s="3"/>
      <c r="AKD192" s="3"/>
      <c r="AKE192" s="3"/>
      <c r="AKF192" s="3"/>
      <c r="AKG192" s="3"/>
      <c r="AKH192" s="3"/>
      <c r="AKI192" s="3"/>
      <c r="AKJ192" s="3"/>
      <c r="AKK192" s="3"/>
      <c r="AKL192" s="3"/>
      <c r="AKM192" s="3"/>
      <c r="AKN192" s="3"/>
      <c r="AKO192" s="3"/>
      <c r="AKP192" s="3"/>
      <c r="AKQ192" s="3"/>
      <c r="AKR192" s="3"/>
      <c r="AKS192" s="3"/>
      <c r="AKT192" s="3"/>
      <c r="AKU192" s="3"/>
      <c r="AKV192" s="3"/>
      <c r="AKW192" s="3"/>
      <c r="AKX192" s="3"/>
      <c r="AKY192" s="3"/>
      <c r="AKZ192" s="3"/>
      <c r="ALA192" s="3"/>
    </row>
    <row r="193" spans="1:989" s="35" customFormat="1" x14ac:dyDescent="0.2">
      <c r="A193" s="22" t="s">
        <v>47</v>
      </c>
      <c r="B193" s="72">
        <v>7998</v>
      </c>
      <c r="C193" s="72">
        <v>7998</v>
      </c>
      <c r="D193" s="72">
        <v>7998</v>
      </c>
      <c r="E193" s="73">
        <f t="shared" si="57"/>
        <v>100</v>
      </c>
      <c r="F193" s="73">
        <f t="shared" si="58"/>
        <v>100</v>
      </c>
      <c r="G193" s="86">
        <v>9007</v>
      </c>
      <c r="H193" s="72">
        <f t="shared" si="59"/>
        <v>1009</v>
      </c>
      <c r="I193" s="72">
        <f t="shared" si="60"/>
        <v>12.61565391347837</v>
      </c>
      <c r="J193" s="74">
        <f t="shared" si="61"/>
        <v>1009</v>
      </c>
      <c r="K193" s="74">
        <f t="shared" si="62"/>
        <v>12.61565391347837</v>
      </c>
      <c r="L193" s="75">
        <f t="shared" si="63"/>
        <v>1009</v>
      </c>
      <c r="M193" s="75">
        <f t="shared" si="64"/>
        <v>12.61565391347837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  <c r="TX193" s="3"/>
      <c r="TY193" s="3"/>
      <c r="TZ193" s="3"/>
      <c r="UA193" s="3"/>
      <c r="UB193" s="3"/>
      <c r="UC193" s="3"/>
      <c r="UD193" s="3"/>
      <c r="UE193" s="3"/>
      <c r="UF193" s="3"/>
      <c r="UG193" s="3"/>
      <c r="UH193" s="3"/>
      <c r="UI193" s="3"/>
      <c r="UJ193" s="3"/>
      <c r="UK193" s="3"/>
      <c r="UL193" s="3"/>
      <c r="UM193" s="3"/>
      <c r="UN193" s="3"/>
      <c r="UO193" s="3"/>
      <c r="UP193" s="3"/>
      <c r="UQ193" s="3"/>
      <c r="UR193" s="3"/>
      <c r="US193" s="3"/>
      <c r="UT193" s="3"/>
      <c r="UU193" s="3"/>
      <c r="UV193" s="3"/>
      <c r="UW193" s="3"/>
      <c r="UX193" s="3"/>
      <c r="UY193" s="3"/>
      <c r="UZ193" s="3"/>
      <c r="VA193" s="3"/>
      <c r="VB193" s="3"/>
      <c r="VC193" s="3"/>
      <c r="VD193" s="3"/>
      <c r="VE193" s="3"/>
      <c r="VF193" s="3"/>
      <c r="VG193" s="3"/>
      <c r="VH193" s="3"/>
      <c r="VI193" s="3"/>
      <c r="VJ193" s="3"/>
      <c r="VK193" s="3"/>
      <c r="VL193" s="3"/>
      <c r="VM193" s="3"/>
      <c r="VN193" s="3"/>
      <c r="VO193" s="3"/>
      <c r="VP193" s="3"/>
      <c r="VQ193" s="3"/>
      <c r="VR193" s="3"/>
      <c r="VS193" s="3"/>
      <c r="VT193" s="3"/>
      <c r="VU193" s="3"/>
      <c r="VV193" s="3"/>
      <c r="VW193" s="3"/>
      <c r="VX193" s="3"/>
      <c r="VY193" s="3"/>
      <c r="VZ193" s="3"/>
      <c r="WA193" s="3"/>
      <c r="WB193" s="3"/>
      <c r="WC193" s="3"/>
      <c r="WD193" s="3"/>
      <c r="WE193" s="3"/>
      <c r="WF193" s="3"/>
      <c r="WG193" s="3"/>
      <c r="WH193" s="3"/>
      <c r="WI193" s="3"/>
      <c r="WJ193" s="3"/>
      <c r="WK193" s="3"/>
      <c r="WL193" s="3"/>
      <c r="WM193" s="3"/>
      <c r="WN193" s="3"/>
      <c r="WO193" s="3"/>
      <c r="WP193" s="3"/>
      <c r="WQ193" s="3"/>
      <c r="WR193" s="3"/>
      <c r="WS193" s="3"/>
      <c r="WT193" s="3"/>
      <c r="WU193" s="3"/>
      <c r="WV193" s="3"/>
      <c r="WW193" s="3"/>
      <c r="WX193" s="3"/>
      <c r="WY193" s="3"/>
      <c r="WZ193" s="3"/>
      <c r="XA193" s="3"/>
      <c r="XB193" s="3"/>
      <c r="XC193" s="3"/>
      <c r="XD193" s="3"/>
      <c r="XE193" s="3"/>
      <c r="XF193" s="3"/>
      <c r="XG193" s="3"/>
      <c r="XH193" s="3"/>
      <c r="XI193" s="3"/>
      <c r="XJ193" s="3"/>
      <c r="XK193" s="3"/>
      <c r="XL193" s="3"/>
      <c r="XM193" s="3"/>
      <c r="XN193" s="3"/>
      <c r="XO193" s="3"/>
      <c r="XP193" s="3"/>
      <c r="XQ193" s="3"/>
      <c r="XR193" s="3"/>
      <c r="XS193" s="3"/>
      <c r="XT193" s="3"/>
      <c r="XU193" s="3"/>
      <c r="XV193" s="3"/>
      <c r="XW193" s="3"/>
      <c r="XX193" s="3"/>
      <c r="XY193" s="3"/>
      <c r="XZ193" s="3"/>
      <c r="YA193" s="3"/>
      <c r="YB193" s="3"/>
      <c r="YC193" s="3"/>
      <c r="YD193" s="3"/>
      <c r="YE193" s="3"/>
      <c r="YF193" s="3"/>
      <c r="YG193" s="3"/>
      <c r="YH193" s="3"/>
      <c r="YI193" s="3"/>
      <c r="YJ193" s="3"/>
      <c r="YK193" s="3"/>
      <c r="YL193" s="3"/>
      <c r="YM193" s="3"/>
      <c r="YN193" s="3"/>
      <c r="YO193" s="3"/>
      <c r="YP193" s="3"/>
      <c r="YQ193" s="3"/>
      <c r="YR193" s="3"/>
      <c r="YS193" s="3"/>
      <c r="YT193" s="3"/>
      <c r="YU193" s="3"/>
      <c r="YV193" s="3"/>
      <c r="YW193" s="3"/>
      <c r="YX193" s="3"/>
      <c r="YY193" s="3"/>
      <c r="YZ193" s="3"/>
      <c r="ZA193" s="3"/>
      <c r="ZB193" s="3"/>
      <c r="ZC193" s="3"/>
      <c r="ZD193" s="3"/>
      <c r="ZE193" s="3"/>
      <c r="ZF193" s="3"/>
      <c r="ZG193" s="3"/>
      <c r="ZH193" s="3"/>
      <c r="ZI193" s="3"/>
      <c r="ZJ193" s="3"/>
      <c r="ZK193" s="3"/>
      <c r="ZL193" s="3"/>
      <c r="ZM193" s="3"/>
      <c r="ZN193" s="3"/>
      <c r="ZO193" s="3"/>
      <c r="ZP193" s="3"/>
      <c r="ZQ193" s="3"/>
      <c r="ZR193" s="3"/>
      <c r="ZS193" s="3"/>
      <c r="ZT193" s="3"/>
      <c r="ZU193" s="3"/>
      <c r="ZV193" s="3"/>
      <c r="ZW193" s="3"/>
      <c r="ZX193" s="3"/>
      <c r="ZY193" s="3"/>
      <c r="ZZ193" s="3"/>
      <c r="AAA193" s="3"/>
      <c r="AAB193" s="3"/>
      <c r="AAC193" s="3"/>
      <c r="AAD193" s="3"/>
      <c r="AAE193" s="3"/>
      <c r="AAF193" s="3"/>
      <c r="AAG193" s="3"/>
      <c r="AAH193" s="3"/>
      <c r="AAI193" s="3"/>
      <c r="AAJ193" s="3"/>
      <c r="AAK193" s="3"/>
      <c r="AAL193" s="3"/>
      <c r="AAM193" s="3"/>
      <c r="AAN193" s="3"/>
      <c r="AAO193" s="3"/>
      <c r="AAP193" s="3"/>
      <c r="AAQ193" s="3"/>
      <c r="AAR193" s="3"/>
      <c r="AAS193" s="3"/>
      <c r="AAT193" s="3"/>
      <c r="AAU193" s="3"/>
      <c r="AAV193" s="3"/>
      <c r="AAW193" s="3"/>
      <c r="AAX193" s="3"/>
      <c r="AAY193" s="3"/>
      <c r="AAZ193" s="3"/>
      <c r="ABA193" s="3"/>
      <c r="ABB193" s="3"/>
      <c r="ABC193" s="3"/>
      <c r="ABD193" s="3"/>
      <c r="ABE193" s="3"/>
      <c r="ABF193" s="3"/>
      <c r="ABG193" s="3"/>
      <c r="ABH193" s="3"/>
      <c r="ABI193" s="3"/>
      <c r="ABJ193" s="3"/>
      <c r="ABK193" s="3"/>
      <c r="ABL193" s="3"/>
      <c r="ABM193" s="3"/>
      <c r="ABN193" s="3"/>
      <c r="ABO193" s="3"/>
      <c r="ABP193" s="3"/>
      <c r="ABQ193" s="3"/>
      <c r="ABR193" s="3"/>
      <c r="ABS193" s="3"/>
      <c r="ABT193" s="3"/>
      <c r="ABU193" s="3"/>
      <c r="ABV193" s="3"/>
      <c r="ABW193" s="3"/>
      <c r="ABX193" s="3"/>
      <c r="ABY193" s="3"/>
      <c r="ABZ193" s="3"/>
      <c r="ACA193" s="3"/>
      <c r="ACB193" s="3"/>
      <c r="ACC193" s="3"/>
      <c r="ACD193" s="3"/>
      <c r="ACE193" s="3"/>
      <c r="ACF193" s="3"/>
      <c r="ACG193" s="3"/>
      <c r="ACH193" s="3"/>
      <c r="ACI193" s="3"/>
      <c r="ACJ193" s="3"/>
      <c r="ACK193" s="3"/>
      <c r="ACL193" s="3"/>
      <c r="ACM193" s="3"/>
      <c r="ACN193" s="3"/>
      <c r="ACO193" s="3"/>
      <c r="ACP193" s="3"/>
      <c r="ACQ193" s="3"/>
      <c r="ACR193" s="3"/>
      <c r="ACS193" s="3"/>
      <c r="ACT193" s="3"/>
      <c r="ACU193" s="3"/>
      <c r="ACV193" s="3"/>
      <c r="ACW193" s="3"/>
      <c r="ACX193" s="3"/>
      <c r="ACY193" s="3"/>
      <c r="ACZ193" s="3"/>
      <c r="ADA193" s="3"/>
      <c r="ADB193" s="3"/>
      <c r="ADC193" s="3"/>
      <c r="ADD193" s="3"/>
      <c r="ADE193" s="3"/>
      <c r="ADF193" s="3"/>
      <c r="ADG193" s="3"/>
      <c r="ADH193" s="3"/>
      <c r="ADI193" s="3"/>
      <c r="ADJ193" s="3"/>
      <c r="ADK193" s="3"/>
      <c r="ADL193" s="3"/>
      <c r="ADM193" s="3"/>
      <c r="ADN193" s="3"/>
      <c r="ADO193" s="3"/>
      <c r="ADP193" s="3"/>
      <c r="ADQ193" s="3"/>
      <c r="ADR193" s="3"/>
      <c r="ADS193" s="3"/>
      <c r="ADT193" s="3"/>
      <c r="ADU193" s="3"/>
      <c r="ADV193" s="3"/>
      <c r="ADW193" s="3"/>
      <c r="ADX193" s="3"/>
      <c r="ADY193" s="3"/>
      <c r="ADZ193" s="3"/>
      <c r="AEA193" s="3"/>
      <c r="AEB193" s="3"/>
      <c r="AEC193" s="3"/>
      <c r="AED193" s="3"/>
      <c r="AEE193" s="3"/>
      <c r="AEF193" s="3"/>
      <c r="AEG193" s="3"/>
      <c r="AEH193" s="3"/>
      <c r="AEI193" s="3"/>
      <c r="AEJ193" s="3"/>
      <c r="AEK193" s="3"/>
      <c r="AEL193" s="3"/>
      <c r="AEM193" s="3"/>
      <c r="AEN193" s="3"/>
      <c r="AEO193" s="3"/>
      <c r="AEP193" s="3"/>
      <c r="AEQ193" s="3"/>
      <c r="AER193" s="3"/>
      <c r="AES193" s="3"/>
      <c r="AET193" s="3"/>
      <c r="AEU193" s="3"/>
      <c r="AEV193" s="3"/>
      <c r="AEW193" s="3"/>
      <c r="AEX193" s="3"/>
      <c r="AEY193" s="3"/>
      <c r="AEZ193" s="3"/>
      <c r="AFA193" s="3"/>
      <c r="AFB193" s="3"/>
      <c r="AFC193" s="3"/>
      <c r="AFD193" s="3"/>
      <c r="AFE193" s="3"/>
      <c r="AFF193" s="3"/>
      <c r="AFG193" s="3"/>
      <c r="AFH193" s="3"/>
      <c r="AFI193" s="3"/>
      <c r="AFJ193" s="3"/>
      <c r="AFK193" s="3"/>
      <c r="AFL193" s="3"/>
      <c r="AFM193" s="3"/>
      <c r="AFN193" s="3"/>
      <c r="AFO193" s="3"/>
      <c r="AFP193" s="3"/>
      <c r="AFQ193" s="3"/>
      <c r="AFR193" s="3"/>
      <c r="AFS193" s="3"/>
      <c r="AFT193" s="3"/>
      <c r="AFU193" s="3"/>
      <c r="AFV193" s="3"/>
      <c r="AFW193" s="3"/>
      <c r="AFX193" s="3"/>
      <c r="AFY193" s="3"/>
      <c r="AFZ193" s="3"/>
      <c r="AGA193" s="3"/>
      <c r="AGB193" s="3"/>
      <c r="AGC193" s="3"/>
      <c r="AGD193" s="3"/>
      <c r="AGE193" s="3"/>
      <c r="AGF193" s="3"/>
      <c r="AGG193" s="3"/>
      <c r="AGH193" s="3"/>
      <c r="AGI193" s="3"/>
      <c r="AGJ193" s="3"/>
      <c r="AGK193" s="3"/>
      <c r="AGL193" s="3"/>
      <c r="AGM193" s="3"/>
      <c r="AGN193" s="3"/>
      <c r="AGO193" s="3"/>
      <c r="AGP193" s="3"/>
      <c r="AGQ193" s="3"/>
      <c r="AGR193" s="3"/>
      <c r="AGS193" s="3"/>
      <c r="AGT193" s="3"/>
      <c r="AGU193" s="3"/>
      <c r="AGV193" s="3"/>
      <c r="AGW193" s="3"/>
      <c r="AGX193" s="3"/>
      <c r="AGY193" s="3"/>
      <c r="AGZ193" s="3"/>
      <c r="AHA193" s="3"/>
      <c r="AHB193" s="3"/>
      <c r="AHC193" s="3"/>
      <c r="AHD193" s="3"/>
      <c r="AHE193" s="3"/>
      <c r="AHF193" s="3"/>
      <c r="AHG193" s="3"/>
      <c r="AHH193" s="3"/>
      <c r="AHI193" s="3"/>
      <c r="AHJ193" s="3"/>
      <c r="AHK193" s="3"/>
      <c r="AHL193" s="3"/>
      <c r="AHM193" s="3"/>
      <c r="AHN193" s="3"/>
      <c r="AHO193" s="3"/>
      <c r="AHP193" s="3"/>
      <c r="AHQ193" s="3"/>
      <c r="AHR193" s="3"/>
      <c r="AHS193" s="3"/>
      <c r="AHT193" s="3"/>
      <c r="AHU193" s="3"/>
      <c r="AHV193" s="3"/>
      <c r="AHW193" s="3"/>
      <c r="AHX193" s="3"/>
      <c r="AHY193" s="3"/>
      <c r="AHZ193" s="3"/>
      <c r="AIA193" s="3"/>
      <c r="AIB193" s="3"/>
      <c r="AIC193" s="3"/>
      <c r="AID193" s="3"/>
      <c r="AIE193" s="3"/>
      <c r="AIF193" s="3"/>
      <c r="AIG193" s="3"/>
      <c r="AIH193" s="3"/>
      <c r="AII193" s="3"/>
      <c r="AIJ193" s="3"/>
      <c r="AIK193" s="3"/>
      <c r="AIL193" s="3"/>
      <c r="AIM193" s="3"/>
      <c r="AIN193" s="3"/>
      <c r="AIO193" s="3"/>
      <c r="AIP193" s="3"/>
      <c r="AIQ193" s="3"/>
      <c r="AIR193" s="3"/>
      <c r="AIS193" s="3"/>
      <c r="AIT193" s="3"/>
      <c r="AIU193" s="3"/>
      <c r="AIV193" s="3"/>
      <c r="AIW193" s="3"/>
      <c r="AIX193" s="3"/>
      <c r="AIY193" s="3"/>
      <c r="AIZ193" s="3"/>
      <c r="AJA193" s="3"/>
      <c r="AJB193" s="3"/>
      <c r="AJC193" s="3"/>
      <c r="AJD193" s="3"/>
      <c r="AJE193" s="3"/>
      <c r="AJF193" s="3"/>
      <c r="AJG193" s="3"/>
      <c r="AJH193" s="3"/>
      <c r="AJI193" s="3"/>
      <c r="AJJ193" s="3"/>
      <c r="AJK193" s="3"/>
      <c r="AJL193" s="3"/>
      <c r="AJM193" s="3"/>
      <c r="AJN193" s="3"/>
      <c r="AJO193" s="3"/>
      <c r="AJP193" s="3"/>
      <c r="AJQ193" s="3"/>
      <c r="AJR193" s="3"/>
      <c r="AJS193" s="3"/>
      <c r="AJT193" s="3"/>
      <c r="AJU193" s="3"/>
      <c r="AJV193" s="3"/>
      <c r="AJW193" s="3"/>
      <c r="AJX193" s="3"/>
      <c r="AJY193" s="3"/>
      <c r="AJZ193" s="3"/>
      <c r="AKA193" s="3"/>
      <c r="AKB193" s="3"/>
      <c r="AKC193" s="3"/>
      <c r="AKD193" s="3"/>
      <c r="AKE193" s="3"/>
      <c r="AKF193" s="3"/>
      <c r="AKG193" s="3"/>
      <c r="AKH193" s="3"/>
      <c r="AKI193" s="3"/>
      <c r="AKJ193" s="3"/>
      <c r="AKK193" s="3"/>
      <c r="AKL193" s="3"/>
      <c r="AKM193" s="3"/>
      <c r="AKN193" s="3"/>
      <c r="AKO193" s="3"/>
      <c r="AKP193" s="3"/>
      <c r="AKQ193" s="3"/>
      <c r="AKR193" s="3"/>
      <c r="AKS193" s="3"/>
      <c r="AKT193" s="3"/>
      <c r="AKU193" s="3"/>
      <c r="AKV193" s="3"/>
      <c r="AKW193" s="3"/>
      <c r="AKX193" s="3"/>
      <c r="AKY193" s="3"/>
      <c r="AKZ193" s="3"/>
      <c r="ALA193" s="3"/>
    </row>
    <row r="194" spans="1:989" s="35" customFormat="1" x14ac:dyDescent="0.2">
      <c r="A194" s="22" t="s">
        <v>48</v>
      </c>
      <c r="B194" s="72">
        <v>420</v>
      </c>
      <c r="C194" s="72">
        <v>420</v>
      </c>
      <c r="D194" s="72">
        <v>420</v>
      </c>
      <c r="E194" s="73">
        <f t="shared" si="57"/>
        <v>100</v>
      </c>
      <c r="F194" s="73">
        <f t="shared" si="58"/>
        <v>100</v>
      </c>
      <c r="G194" s="86">
        <v>331</v>
      </c>
      <c r="H194" s="72">
        <f t="shared" si="59"/>
        <v>-89</v>
      </c>
      <c r="I194" s="72">
        <f t="shared" si="60"/>
        <v>-21.19047619047619</v>
      </c>
      <c r="J194" s="74">
        <f t="shared" si="61"/>
        <v>-89</v>
      </c>
      <c r="K194" s="74">
        <f t="shared" si="62"/>
        <v>-21.19047619047619</v>
      </c>
      <c r="L194" s="75">
        <f t="shared" si="63"/>
        <v>-89</v>
      </c>
      <c r="M194" s="75">
        <f t="shared" si="64"/>
        <v>-21.19047619047619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3"/>
      <c r="OS194" s="3"/>
      <c r="OT194" s="3"/>
      <c r="OU194" s="3"/>
      <c r="OV194" s="3"/>
      <c r="OW194" s="3"/>
      <c r="OX194" s="3"/>
      <c r="OY194" s="3"/>
      <c r="OZ194" s="3"/>
      <c r="PA194" s="3"/>
      <c r="PB194" s="3"/>
      <c r="PC194" s="3"/>
      <c r="PD194" s="3"/>
      <c r="PE194" s="3"/>
      <c r="PF194" s="3"/>
      <c r="PG194" s="3"/>
      <c r="PH194" s="3"/>
      <c r="PI194" s="3"/>
      <c r="PJ194" s="3"/>
      <c r="PK194" s="3"/>
      <c r="PL194" s="3"/>
      <c r="PM194" s="3"/>
      <c r="PN194" s="3"/>
      <c r="PO194" s="3"/>
      <c r="PP194" s="3"/>
      <c r="PQ194" s="3"/>
      <c r="PR194" s="3"/>
      <c r="PS194" s="3"/>
      <c r="PT194" s="3"/>
      <c r="PU194" s="3"/>
      <c r="PV194" s="3"/>
      <c r="PW194" s="3"/>
      <c r="PX194" s="3"/>
      <c r="PY194" s="3"/>
      <c r="PZ194" s="3"/>
      <c r="QA194" s="3"/>
      <c r="QB194" s="3"/>
      <c r="QC194" s="3"/>
      <c r="QD194" s="3"/>
      <c r="QE194" s="3"/>
      <c r="QF194" s="3"/>
      <c r="QG194" s="3"/>
      <c r="QH194" s="3"/>
      <c r="QI194" s="3"/>
      <c r="QJ194" s="3"/>
      <c r="QK194" s="3"/>
      <c r="QL194" s="3"/>
      <c r="QM194" s="3"/>
      <c r="QN194" s="3"/>
      <c r="QO194" s="3"/>
      <c r="QP194" s="3"/>
      <c r="QQ194" s="3"/>
      <c r="QR194" s="3"/>
      <c r="QS194" s="3"/>
      <c r="QT194" s="3"/>
      <c r="QU194" s="3"/>
      <c r="QV194" s="3"/>
      <c r="QW194" s="3"/>
      <c r="QX194" s="3"/>
      <c r="QY194" s="3"/>
      <c r="QZ194" s="3"/>
      <c r="RA194" s="3"/>
      <c r="RB194" s="3"/>
      <c r="RC194" s="3"/>
      <c r="RD194" s="3"/>
      <c r="RE194" s="3"/>
      <c r="RF194" s="3"/>
      <c r="RG194" s="3"/>
      <c r="RH194" s="3"/>
      <c r="RI194" s="3"/>
      <c r="RJ194" s="3"/>
      <c r="RK194" s="3"/>
      <c r="RL194" s="3"/>
      <c r="RM194" s="3"/>
      <c r="RN194" s="3"/>
      <c r="RO194" s="3"/>
      <c r="RP194" s="3"/>
      <c r="RQ194" s="3"/>
      <c r="RR194" s="3"/>
      <c r="RS194" s="3"/>
      <c r="RT194" s="3"/>
      <c r="RU194" s="3"/>
      <c r="RV194" s="3"/>
      <c r="RW194" s="3"/>
      <c r="RX194" s="3"/>
      <c r="RY194" s="3"/>
      <c r="RZ194" s="3"/>
      <c r="SA194" s="3"/>
      <c r="SB194" s="3"/>
      <c r="SC194" s="3"/>
      <c r="SD194" s="3"/>
      <c r="SE194" s="3"/>
      <c r="SF194" s="3"/>
      <c r="SG194" s="3"/>
      <c r="SH194" s="3"/>
      <c r="SI194" s="3"/>
      <c r="SJ194" s="3"/>
      <c r="SK194" s="3"/>
      <c r="SL194" s="3"/>
      <c r="SM194" s="3"/>
      <c r="SN194" s="3"/>
      <c r="SO194" s="3"/>
      <c r="SP194" s="3"/>
      <c r="SQ194" s="3"/>
      <c r="SR194" s="3"/>
      <c r="SS194" s="3"/>
      <c r="ST194" s="3"/>
      <c r="SU194" s="3"/>
      <c r="SV194" s="3"/>
      <c r="SW194" s="3"/>
      <c r="SX194" s="3"/>
      <c r="SY194" s="3"/>
      <c r="SZ194" s="3"/>
      <c r="TA194" s="3"/>
      <c r="TB194" s="3"/>
      <c r="TC194" s="3"/>
      <c r="TD194" s="3"/>
      <c r="TE194" s="3"/>
      <c r="TF194" s="3"/>
      <c r="TG194" s="3"/>
      <c r="TH194" s="3"/>
      <c r="TI194" s="3"/>
      <c r="TJ194" s="3"/>
      <c r="TK194" s="3"/>
      <c r="TL194" s="3"/>
      <c r="TM194" s="3"/>
      <c r="TN194" s="3"/>
      <c r="TO194" s="3"/>
      <c r="TP194" s="3"/>
      <c r="TQ194" s="3"/>
      <c r="TR194" s="3"/>
      <c r="TS194" s="3"/>
      <c r="TT194" s="3"/>
      <c r="TU194" s="3"/>
      <c r="TV194" s="3"/>
      <c r="TW194" s="3"/>
      <c r="TX194" s="3"/>
      <c r="TY194" s="3"/>
      <c r="TZ194" s="3"/>
      <c r="UA194" s="3"/>
      <c r="UB194" s="3"/>
      <c r="UC194" s="3"/>
      <c r="UD194" s="3"/>
      <c r="UE194" s="3"/>
      <c r="UF194" s="3"/>
      <c r="UG194" s="3"/>
      <c r="UH194" s="3"/>
      <c r="UI194" s="3"/>
      <c r="UJ194" s="3"/>
      <c r="UK194" s="3"/>
      <c r="UL194" s="3"/>
      <c r="UM194" s="3"/>
      <c r="UN194" s="3"/>
      <c r="UO194" s="3"/>
      <c r="UP194" s="3"/>
      <c r="UQ194" s="3"/>
      <c r="UR194" s="3"/>
      <c r="US194" s="3"/>
      <c r="UT194" s="3"/>
      <c r="UU194" s="3"/>
      <c r="UV194" s="3"/>
      <c r="UW194" s="3"/>
      <c r="UX194" s="3"/>
      <c r="UY194" s="3"/>
      <c r="UZ194" s="3"/>
      <c r="VA194" s="3"/>
      <c r="VB194" s="3"/>
      <c r="VC194" s="3"/>
      <c r="VD194" s="3"/>
      <c r="VE194" s="3"/>
      <c r="VF194" s="3"/>
      <c r="VG194" s="3"/>
      <c r="VH194" s="3"/>
      <c r="VI194" s="3"/>
      <c r="VJ194" s="3"/>
      <c r="VK194" s="3"/>
      <c r="VL194" s="3"/>
      <c r="VM194" s="3"/>
      <c r="VN194" s="3"/>
      <c r="VO194" s="3"/>
      <c r="VP194" s="3"/>
      <c r="VQ194" s="3"/>
      <c r="VR194" s="3"/>
      <c r="VS194" s="3"/>
      <c r="VT194" s="3"/>
      <c r="VU194" s="3"/>
      <c r="VV194" s="3"/>
      <c r="VW194" s="3"/>
      <c r="VX194" s="3"/>
      <c r="VY194" s="3"/>
      <c r="VZ194" s="3"/>
      <c r="WA194" s="3"/>
      <c r="WB194" s="3"/>
      <c r="WC194" s="3"/>
      <c r="WD194" s="3"/>
      <c r="WE194" s="3"/>
      <c r="WF194" s="3"/>
      <c r="WG194" s="3"/>
      <c r="WH194" s="3"/>
      <c r="WI194" s="3"/>
      <c r="WJ194" s="3"/>
      <c r="WK194" s="3"/>
      <c r="WL194" s="3"/>
      <c r="WM194" s="3"/>
      <c r="WN194" s="3"/>
      <c r="WO194" s="3"/>
      <c r="WP194" s="3"/>
      <c r="WQ194" s="3"/>
      <c r="WR194" s="3"/>
      <c r="WS194" s="3"/>
      <c r="WT194" s="3"/>
      <c r="WU194" s="3"/>
      <c r="WV194" s="3"/>
      <c r="WW194" s="3"/>
      <c r="WX194" s="3"/>
      <c r="WY194" s="3"/>
      <c r="WZ194" s="3"/>
      <c r="XA194" s="3"/>
      <c r="XB194" s="3"/>
      <c r="XC194" s="3"/>
      <c r="XD194" s="3"/>
      <c r="XE194" s="3"/>
      <c r="XF194" s="3"/>
      <c r="XG194" s="3"/>
      <c r="XH194" s="3"/>
      <c r="XI194" s="3"/>
      <c r="XJ194" s="3"/>
      <c r="XK194" s="3"/>
      <c r="XL194" s="3"/>
      <c r="XM194" s="3"/>
      <c r="XN194" s="3"/>
      <c r="XO194" s="3"/>
      <c r="XP194" s="3"/>
      <c r="XQ194" s="3"/>
      <c r="XR194" s="3"/>
      <c r="XS194" s="3"/>
      <c r="XT194" s="3"/>
      <c r="XU194" s="3"/>
      <c r="XV194" s="3"/>
      <c r="XW194" s="3"/>
      <c r="XX194" s="3"/>
      <c r="XY194" s="3"/>
      <c r="XZ194" s="3"/>
      <c r="YA194" s="3"/>
      <c r="YB194" s="3"/>
      <c r="YC194" s="3"/>
      <c r="YD194" s="3"/>
      <c r="YE194" s="3"/>
      <c r="YF194" s="3"/>
      <c r="YG194" s="3"/>
      <c r="YH194" s="3"/>
      <c r="YI194" s="3"/>
      <c r="YJ194" s="3"/>
      <c r="YK194" s="3"/>
      <c r="YL194" s="3"/>
      <c r="YM194" s="3"/>
      <c r="YN194" s="3"/>
      <c r="YO194" s="3"/>
      <c r="YP194" s="3"/>
      <c r="YQ194" s="3"/>
      <c r="YR194" s="3"/>
      <c r="YS194" s="3"/>
      <c r="YT194" s="3"/>
      <c r="YU194" s="3"/>
      <c r="YV194" s="3"/>
      <c r="YW194" s="3"/>
      <c r="YX194" s="3"/>
      <c r="YY194" s="3"/>
      <c r="YZ194" s="3"/>
      <c r="ZA194" s="3"/>
      <c r="ZB194" s="3"/>
      <c r="ZC194" s="3"/>
      <c r="ZD194" s="3"/>
      <c r="ZE194" s="3"/>
      <c r="ZF194" s="3"/>
      <c r="ZG194" s="3"/>
      <c r="ZH194" s="3"/>
      <c r="ZI194" s="3"/>
      <c r="ZJ194" s="3"/>
      <c r="ZK194" s="3"/>
      <c r="ZL194" s="3"/>
      <c r="ZM194" s="3"/>
      <c r="ZN194" s="3"/>
      <c r="ZO194" s="3"/>
      <c r="ZP194" s="3"/>
      <c r="ZQ194" s="3"/>
      <c r="ZR194" s="3"/>
      <c r="ZS194" s="3"/>
      <c r="ZT194" s="3"/>
      <c r="ZU194" s="3"/>
      <c r="ZV194" s="3"/>
      <c r="ZW194" s="3"/>
      <c r="ZX194" s="3"/>
      <c r="ZY194" s="3"/>
      <c r="ZZ194" s="3"/>
      <c r="AAA194" s="3"/>
      <c r="AAB194" s="3"/>
      <c r="AAC194" s="3"/>
      <c r="AAD194" s="3"/>
      <c r="AAE194" s="3"/>
      <c r="AAF194" s="3"/>
      <c r="AAG194" s="3"/>
      <c r="AAH194" s="3"/>
      <c r="AAI194" s="3"/>
      <c r="AAJ194" s="3"/>
      <c r="AAK194" s="3"/>
      <c r="AAL194" s="3"/>
      <c r="AAM194" s="3"/>
      <c r="AAN194" s="3"/>
      <c r="AAO194" s="3"/>
      <c r="AAP194" s="3"/>
      <c r="AAQ194" s="3"/>
      <c r="AAR194" s="3"/>
      <c r="AAS194" s="3"/>
      <c r="AAT194" s="3"/>
      <c r="AAU194" s="3"/>
      <c r="AAV194" s="3"/>
      <c r="AAW194" s="3"/>
      <c r="AAX194" s="3"/>
      <c r="AAY194" s="3"/>
      <c r="AAZ194" s="3"/>
      <c r="ABA194" s="3"/>
      <c r="ABB194" s="3"/>
      <c r="ABC194" s="3"/>
      <c r="ABD194" s="3"/>
      <c r="ABE194" s="3"/>
      <c r="ABF194" s="3"/>
      <c r="ABG194" s="3"/>
      <c r="ABH194" s="3"/>
      <c r="ABI194" s="3"/>
      <c r="ABJ194" s="3"/>
      <c r="ABK194" s="3"/>
      <c r="ABL194" s="3"/>
      <c r="ABM194" s="3"/>
      <c r="ABN194" s="3"/>
      <c r="ABO194" s="3"/>
      <c r="ABP194" s="3"/>
      <c r="ABQ194" s="3"/>
      <c r="ABR194" s="3"/>
      <c r="ABS194" s="3"/>
      <c r="ABT194" s="3"/>
      <c r="ABU194" s="3"/>
      <c r="ABV194" s="3"/>
      <c r="ABW194" s="3"/>
      <c r="ABX194" s="3"/>
      <c r="ABY194" s="3"/>
      <c r="ABZ194" s="3"/>
      <c r="ACA194" s="3"/>
      <c r="ACB194" s="3"/>
      <c r="ACC194" s="3"/>
      <c r="ACD194" s="3"/>
      <c r="ACE194" s="3"/>
      <c r="ACF194" s="3"/>
      <c r="ACG194" s="3"/>
      <c r="ACH194" s="3"/>
      <c r="ACI194" s="3"/>
      <c r="ACJ194" s="3"/>
      <c r="ACK194" s="3"/>
      <c r="ACL194" s="3"/>
      <c r="ACM194" s="3"/>
      <c r="ACN194" s="3"/>
      <c r="ACO194" s="3"/>
      <c r="ACP194" s="3"/>
      <c r="ACQ194" s="3"/>
      <c r="ACR194" s="3"/>
      <c r="ACS194" s="3"/>
      <c r="ACT194" s="3"/>
      <c r="ACU194" s="3"/>
      <c r="ACV194" s="3"/>
      <c r="ACW194" s="3"/>
      <c r="ACX194" s="3"/>
      <c r="ACY194" s="3"/>
      <c r="ACZ194" s="3"/>
      <c r="ADA194" s="3"/>
      <c r="ADB194" s="3"/>
      <c r="ADC194" s="3"/>
      <c r="ADD194" s="3"/>
      <c r="ADE194" s="3"/>
      <c r="ADF194" s="3"/>
      <c r="ADG194" s="3"/>
      <c r="ADH194" s="3"/>
      <c r="ADI194" s="3"/>
      <c r="ADJ194" s="3"/>
      <c r="ADK194" s="3"/>
      <c r="ADL194" s="3"/>
      <c r="ADM194" s="3"/>
      <c r="ADN194" s="3"/>
      <c r="ADO194" s="3"/>
      <c r="ADP194" s="3"/>
      <c r="ADQ194" s="3"/>
      <c r="ADR194" s="3"/>
      <c r="ADS194" s="3"/>
      <c r="ADT194" s="3"/>
      <c r="ADU194" s="3"/>
      <c r="ADV194" s="3"/>
      <c r="ADW194" s="3"/>
      <c r="ADX194" s="3"/>
      <c r="ADY194" s="3"/>
      <c r="ADZ194" s="3"/>
      <c r="AEA194" s="3"/>
      <c r="AEB194" s="3"/>
      <c r="AEC194" s="3"/>
      <c r="AED194" s="3"/>
      <c r="AEE194" s="3"/>
      <c r="AEF194" s="3"/>
      <c r="AEG194" s="3"/>
      <c r="AEH194" s="3"/>
      <c r="AEI194" s="3"/>
      <c r="AEJ194" s="3"/>
      <c r="AEK194" s="3"/>
      <c r="AEL194" s="3"/>
      <c r="AEM194" s="3"/>
      <c r="AEN194" s="3"/>
      <c r="AEO194" s="3"/>
      <c r="AEP194" s="3"/>
      <c r="AEQ194" s="3"/>
      <c r="AER194" s="3"/>
      <c r="AES194" s="3"/>
      <c r="AET194" s="3"/>
      <c r="AEU194" s="3"/>
      <c r="AEV194" s="3"/>
      <c r="AEW194" s="3"/>
      <c r="AEX194" s="3"/>
      <c r="AEY194" s="3"/>
      <c r="AEZ194" s="3"/>
      <c r="AFA194" s="3"/>
      <c r="AFB194" s="3"/>
      <c r="AFC194" s="3"/>
      <c r="AFD194" s="3"/>
      <c r="AFE194" s="3"/>
      <c r="AFF194" s="3"/>
      <c r="AFG194" s="3"/>
      <c r="AFH194" s="3"/>
      <c r="AFI194" s="3"/>
      <c r="AFJ194" s="3"/>
      <c r="AFK194" s="3"/>
      <c r="AFL194" s="3"/>
      <c r="AFM194" s="3"/>
      <c r="AFN194" s="3"/>
      <c r="AFO194" s="3"/>
      <c r="AFP194" s="3"/>
      <c r="AFQ194" s="3"/>
      <c r="AFR194" s="3"/>
      <c r="AFS194" s="3"/>
      <c r="AFT194" s="3"/>
      <c r="AFU194" s="3"/>
      <c r="AFV194" s="3"/>
      <c r="AFW194" s="3"/>
      <c r="AFX194" s="3"/>
      <c r="AFY194" s="3"/>
      <c r="AFZ194" s="3"/>
      <c r="AGA194" s="3"/>
      <c r="AGB194" s="3"/>
      <c r="AGC194" s="3"/>
      <c r="AGD194" s="3"/>
      <c r="AGE194" s="3"/>
      <c r="AGF194" s="3"/>
      <c r="AGG194" s="3"/>
      <c r="AGH194" s="3"/>
      <c r="AGI194" s="3"/>
      <c r="AGJ194" s="3"/>
      <c r="AGK194" s="3"/>
      <c r="AGL194" s="3"/>
      <c r="AGM194" s="3"/>
      <c r="AGN194" s="3"/>
      <c r="AGO194" s="3"/>
      <c r="AGP194" s="3"/>
      <c r="AGQ194" s="3"/>
      <c r="AGR194" s="3"/>
      <c r="AGS194" s="3"/>
      <c r="AGT194" s="3"/>
      <c r="AGU194" s="3"/>
      <c r="AGV194" s="3"/>
      <c r="AGW194" s="3"/>
      <c r="AGX194" s="3"/>
      <c r="AGY194" s="3"/>
      <c r="AGZ194" s="3"/>
      <c r="AHA194" s="3"/>
      <c r="AHB194" s="3"/>
      <c r="AHC194" s="3"/>
      <c r="AHD194" s="3"/>
      <c r="AHE194" s="3"/>
      <c r="AHF194" s="3"/>
      <c r="AHG194" s="3"/>
      <c r="AHH194" s="3"/>
      <c r="AHI194" s="3"/>
      <c r="AHJ194" s="3"/>
      <c r="AHK194" s="3"/>
      <c r="AHL194" s="3"/>
      <c r="AHM194" s="3"/>
      <c r="AHN194" s="3"/>
      <c r="AHO194" s="3"/>
      <c r="AHP194" s="3"/>
      <c r="AHQ194" s="3"/>
      <c r="AHR194" s="3"/>
      <c r="AHS194" s="3"/>
      <c r="AHT194" s="3"/>
      <c r="AHU194" s="3"/>
      <c r="AHV194" s="3"/>
      <c r="AHW194" s="3"/>
      <c r="AHX194" s="3"/>
      <c r="AHY194" s="3"/>
      <c r="AHZ194" s="3"/>
      <c r="AIA194" s="3"/>
      <c r="AIB194" s="3"/>
      <c r="AIC194" s="3"/>
      <c r="AID194" s="3"/>
      <c r="AIE194" s="3"/>
      <c r="AIF194" s="3"/>
      <c r="AIG194" s="3"/>
      <c r="AIH194" s="3"/>
      <c r="AII194" s="3"/>
      <c r="AIJ194" s="3"/>
      <c r="AIK194" s="3"/>
      <c r="AIL194" s="3"/>
      <c r="AIM194" s="3"/>
      <c r="AIN194" s="3"/>
      <c r="AIO194" s="3"/>
      <c r="AIP194" s="3"/>
      <c r="AIQ194" s="3"/>
      <c r="AIR194" s="3"/>
      <c r="AIS194" s="3"/>
      <c r="AIT194" s="3"/>
      <c r="AIU194" s="3"/>
      <c r="AIV194" s="3"/>
      <c r="AIW194" s="3"/>
      <c r="AIX194" s="3"/>
      <c r="AIY194" s="3"/>
      <c r="AIZ194" s="3"/>
      <c r="AJA194" s="3"/>
      <c r="AJB194" s="3"/>
      <c r="AJC194" s="3"/>
      <c r="AJD194" s="3"/>
      <c r="AJE194" s="3"/>
      <c r="AJF194" s="3"/>
      <c r="AJG194" s="3"/>
      <c r="AJH194" s="3"/>
      <c r="AJI194" s="3"/>
      <c r="AJJ194" s="3"/>
      <c r="AJK194" s="3"/>
      <c r="AJL194" s="3"/>
      <c r="AJM194" s="3"/>
      <c r="AJN194" s="3"/>
      <c r="AJO194" s="3"/>
      <c r="AJP194" s="3"/>
      <c r="AJQ194" s="3"/>
      <c r="AJR194" s="3"/>
      <c r="AJS194" s="3"/>
      <c r="AJT194" s="3"/>
      <c r="AJU194" s="3"/>
      <c r="AJV194" s="3"/>
      <c r="AJW194" s="3"/>
      <c r="AJX194" s="3"/>
      <c r="AJY194" s="3"/>
      <c r="AJZ194" s="3"/>
      <c r="AKA194" s="3"/>
      <c r="AKB194" s="3"/>
      <c r="AKC194" s="3"/>
      <c r="AKD194" s="3"/>
      <c r="AKE194" s="3"/>
      <c r="AKF194" s="3"/>
      <c r="AKG194" s="3"/>
      <c r="AKH194" s="3"/>
      <c r="AKI194" s="3"/>
      <c r="AKJ194" s="3"/>
      <c r="AKK194" s="3"/>
      <c r="AKL194" s="3"/>
      <c r="AKM194" s="3"/>
      <c r="AKN194" s="3"/>
      <c r="AKO194" s="3"/>
      <c r="AKP194" s="3"/>
      <c r="AKQ194" s="3"/>
      <c r="AKR194" s="3"/>
      <c r="AKS194" s="3"/>
      <c r="AKT194" s="3"/>
      <c r="AKU194" s="3"/>
      <c r="AKV194" s="3"/>
      <c r="AKW194" s="3"/>
      <c r="AKX194" s="3"/>
      <c r="AKY194" s="3"/>
      <c r="AKZ194" s="3"/>
      <c r="ALA194" s="3"/>
    </row>
    <row r="195" spans="1:989" s="35" customFormat="1" x14ac:dyDescent="0.2">
      <c r="A195" s="22" t="s">
        <v>49</v>
      </c>
      <c r="B195" s="72">
        <v>87228.3</v>
      </c>
      <c r="C195" s="72">
        <v>87228.3</v>
      </c>
      <c r="D195" s="72">
        <v>87228.3</v>
      </c>
      <c r="E195" s="73">
        <f t="shared" si="57"/>
        <v>100</v>
      </c>
      <c r="F195" s="73">
        <f t="shared" si="58"/>
        <v>100</v>
      </c>
      <c r="G195" s="86">
        <v>40511</v>
      </c>
      <c r="H195" s="72">
        <f t="shared" si="59"/>
        <v>-46717.3</v>
      </c>
      <c r="I195" s="72">
        <f t="shared" si="60"/>
        <v>-53.55750370006065</v>
      </c>
      <c r="J195" s="74">
        <f t="shared" si="61"/>
        <v>-46717.3</v>
      </c>
      <c r="K195" s="74">
        <f t="shared" si="62"/>
        <v>-53.55750370006065</v>
      </c>
      <c r="L195" s="75">
        <f t="shared" si="63"/>
        <v>-46717.3</v>
      </c>
      <c r="M195" s="75">
        <f t="shared" si="64"/>
        <v>-53.55750370006065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3"/>
      <c r="OS195" s="3"/>
      <c r="OT195" s="3"/>
      <c r="OU195" s="3"/>
      <c r="OV195" s="3"/>
      <c r="OW195" s="3"/>
      <c r="OX195" s="3"/>
      <c r="OY195" s="3"/>
      <c r="OZ195" s="3"/>
      <c r="PA195" s="3"/>
      <c r="PB195" s="3"/>
      <c r="PC195" s="3"/>
      <c r="PD195" s="3"/>
      <c r="PE195" s="3"/>
      <c r="PF195" s="3"/>
      <c r="PG195" s="3"/>
      <c r="PH195" s="3"/>
      <c r="PI195" s="3"/>
      <c r="PJ195" s="3"/>
      <c r="PK195" s="3"/>
      <c r="PL195" s="3"/>
      <c r="PM195" s="3"/>
      <c r="PN195" s="3"/>
      <c r="PO195" s="3"/>
      <c r="PP195" s="3"/>
      <c r="PQ195" s="3"/>
      <c r="PR195" s="3"/>
      <c r="PS195" s="3"/>
      <c r="PT195" s="3"/>
      <c r="PU195" s="3"/>
      <c r="PV195" s="3"/>
      <c r="PW195" s="3"/>
      <c r="PX195" s="3"/>
      <c r="PY195" s="3"/>
      <c r="PZ195" s="3"/>
      <c r="QA195" s="3"/>
      <c r="QB195" s="3"/>
      <c r="QC195" s="3"/>
      <c r="QD195" s="3"/>
      <c r="QE195" s="3"/>
      <c r="QF195" s="3"/>
      <c r="QG195" s="3"/>
      <c r="QH195" s="3"/>
      <c r="QI195" s="3"/>
      <c r="QJ195" s="3"/>
      <c r="QK195" s="3"/>
      <c r="QL195" s="3"/>
      <c r="QM195" s="3"/>
      <c r="QN195" s="3"/>
      <c r="QO195" s="3"/>
      <c r="QP195" s="3"/>
      <c r="QQ195" s="3"/>
      <c r="QR195" s="3"/>
      <c r="QS195" s="3"/>
      <c r="QT195" s="3"/>
      <c r="QU195" s="3"/>
      <c r="QV195" s="3"/>
      <c r="QW195" s="3"/>
      <c r="QX195" s="3"/>
      <c r="QY195" s="3"/>
      <c r="QZ195" s="3"/>
      <c r="RA195" s="3"/>
      <c r="RB195" s="3"/>
      <c r="RC195" s="3"/>
      <c r="RD195" s="3"/>
      <c r="RE195" s="3"/>
      <c r="RF195" s="3"/>
      <c r="RG195" s="3"/>
      <c r="RH195" s="3"/>
      <c r="RI195" s="3"/>
      <c r="RJ195" s="3"/>
      <c r="RK195" s="3"/>
      <c r="RL195" s="3"/>
      <c r="RM195" s="3"/>
      <c r="RN195" s="3"/>
      <c r="RO195" s="3"/>
      <c r="RP195" s="3"/>
      <c r="RQ195" s="3"/>
      <c r="RR195" s="3"/>
      <c r="RS195" s="3"/>
      <c r="RT195" s="3"/>
      <c r="RU195" s="3"/>
      <c r="RV195" s="3"/>
      <c r="RW195" s="3"/>
      <c r="RX195" s="3"/>
      <c r="RY195" s="3"/>
      <c r="RZ195" s="3"/>
      <c r="SA195" s="3"/>
      <c r="SB195" s="3"/>
      <c r="SC195" s="3"/>
      <c r="SD195" s="3"/>
      <c r="SE195" s="3"/>
      <c r="SF195" s="3"/>
      <c r="SG195" s="3"/>
      <c r="SH195" s="3"/>
      <c r="SI195" s="3"/>
      <c r="SJ195" s="3"/>
      <c r="SK195" s="3"/>
      <c r="SL195" s="3"/>
      <c r="SM195" s="3"/>
      <c r="SN195" s="3"/>
      <c r="SO195" s="3"/>
      <c r="SP195" s="3"/>
      <c r="SQ195" s="3"/>
      <c r="SR195" s="3"/>
      <c r="SS195" s="3"/>
      <c r="ST195" s="3"/>
      <c r="SU195" s="3"/>
      <c r="SV195" s="3"/>
      <c r="SW195" s="3"/>
      <c r="SX195" s="3"/>
      <c r="SY195" s="3"/>
      <c r="SZ195" s="3"/>
      <c r="TA195" s="3"/>
      <c r="TB195" s="3"/>
      <c r="TC195" s="3"/>
      <c r="TD195" s="3"/>
      <c r="TE195" s="3"/>
      <c r="TF195" s="3"/>
      <c r="TG195" s="3"/>
      <c r="TH195" s="3"/>
      <c r="TI195" s="3"/>
      <c r="TJ195" s="3"/>
      <c r="TK195" s="3"/>
      <c r="TL195" s="3"/>
      <c r="TM195" s="3"/>
      <c r="TN195" s="3"/>
      <c r="TO195" s="3"/>
      <c r="TP195" s="3"/>
      <c r="TQ195" s="3"/>
      <c r="TR195" s="3"/>
      <c r="TS195" s="3"/>
      <c r="TT195" s="3"/>
      <c r="TU195" s="3"/>
      <c r="TV195" s="3"/>
      <c r="TW195" s="3"/>
      <c r="TX195" s="3"/>
      <c r="TY195" s="3"/>
      <c r="TZ195" s="3"/>
      <c r="UA195" s="3"/>
      <c r="UB195" s="3"/>
      <c r="UC195" s="3"/>
      <c r="UD195" s="3"/>
      <c r="UE195" s="3"/>
      <c r="UF195" s="3"/>
      <c r="UG195" s="3"/>
      <c r="UH195" s="3"/>
      <c r="UI195" s="3"/>
      <c r="UJ195" s="3"/>
      <c r="UK195" s="3"/>
      <c r="UL195" s="3"/>
      <c r="UM195" s="3"/>
      <c r="UN195" s="3"/>
      <c r="UO195" s="3"/>
      <c r="UP195" s="3"/>
      <c r="UQ195" s="3"/>
      <c r="UR195" s="3"/>
      <c r="US195" s="3"/>
      <c r="UT195" s="3"/>
      <c r="UU195" s="3"/>
      <c r="UV195" s="3"/>
      <c r="UW195" s="3"/>
      <c r="UX195" s="3"/>
      <c r="UY195" s="3"/>
      <c r="UZ195" s="3"/>
      <c r="VA195" s="3"/>
      <c r="VB195" s="3"/>
      <c r="VC195" s="3"/>
      <c r="VD195" s="3"/>
      <c r="VE195" s="3"/>
      <c r="VF195" s="3"/>
      <c r="VG195" s="3"/>
      <c r="VH195" s="3"/>
      <c r="VI195" s="3"/>
      <c r="VJ195" s="3"/>
      <c r="VK195" s="3"/>
      <c r="VL195" s="3"/>
      <c r="VM195" s="3"/>
      <c r="VN195" s="3"/>
      <c r="VO195" s="3"/>
      <c r="VP195" s="3"/>
      <c r="VQ195" s="3"/>
      <c r="VR195" s="3"/>
      <c r="VS195" s="3"/>
      <c r="VT195" s="3"/>
      <c r="VU195" s="3"/>
      <c r="VV195" s="3"/>
      <c r="VW195" s="3"/>
      <c r="VX195" s="3"/>
      <c r="VY195" s="3"/>
      <c r="VZ195" s="3"/>
      <c r="WA195" s="3"/>
      <c r="WB195" s="3"/>
      <c r="WC195" s="3"/>
      <c r="WD195" s="3"/>
      <c r="WE195" s="3"/>
      <c r="WF195" s="3"/>
      <c r="WG195" s="3"/>
      <c r="WH195" s="3"/>
      <c r="WI195" s="3"/>
      <c r="WJ195" s="3"/>
      <c r="WK195" s="3"/>
      <c r="WL195" s="3"/>
      <c r="WM195" s="3"/>
      <c r="WN195" s="3"/>
      <c r="WO195" s="3"/>
      <c r="WP195" s="3"/>
      <c r="WQ195" s="3"/>
      <c r="WR195" s="3"/>
      <c r="WS195" s="3"/>
      <c r="WT195" s="3"/>
      <c r="WU195" s="3"/>
      <c r="WV195" s="3"/>
      <c r="WW195" s="3"/>
      <c r="WX195" s="3"/>
      <c r="WY195" s="3"/>
      <c r="WZ195" s="3"/>
      <c r="XA195" s="3"/>
      <c r="XB195" s="3"/>
      <c r="XC195" s="3"/>
      <c r="XD195" s="3"/>
      <c r="XE195" s="3"/>
      <c r="XF195" s="3"/>
      <c r="XG195" s="3"/>
      <c r="XH195" s="3"/>
      <c r="XI195" s="3"/>
      <c r="XJ195" s="3"/>
      <c r="XK195" s="3"/>
      <c r="XL195" s="3"/>
      <c r="XM195" s="3"/>
      <c r="XN195" s="3"/>
      <c r="XO195" s="3"/>
      <c r="XP195" s="3"/>
      <c r="XQ195" s="3"/>
      <c r="XR195" s="3"/>
      <c r="XS195" s="3"/>
      <c r="XT195" s="3"/>
      <c r="XU195" s="3"/>
      <c r="XV195" s="3"/>
      <c r="XW195" s="3"/>
      <c r="XX195" s="3"/>
      <c r="XY195" s="3"/>
      <c r="XZ195" s="3"/>
      <c r="YA195" s="3"/>
      <c r="YB195" s="3"/>
      <c r="YC195" s="3"/>
      <c r="YD195" s="3"/>
      <c r="YE195" s="3"/>
      <c r="YF195" s="3"/>
      <c r="YG195" s="3"/>
      <c r="YH195" s="3"/>
      <c r="YI195" s="3"/>
      <c r="YJ195" s="3"/>
      <c r="YK195" s="3"/>
      <c r="YL195" s="3"/>
      <c r="YM195" s="3"/>
      <c r="YN195" s="3"/>
      <c r="YO195" s="3"/>
      <c r="YP195" s="3"/>
      <c r="YQ195" s="3"/>
      <c r="YR195" s="3"/>
      <c r="YS195" s="3"/>
      <c r="YT195" s="3"/>
      <c r="YU195" s="3"/>
      <c r="YV195" s="3"/>
      <c r="YW195" s="3"/>
      <c r="YX195" s="3"/>
      <c r="YY195" s="3"/>
      <c r="YZ195" s="3"/>
      <c r="ZA195" s="3"/>
      <c r="ZB195" s="3"/>
      <c r="ZC195" s="3"/>
      <c r="ZD195" s="3"/>
      <c r="ZE195" s="3"/>
      <c r="ZF195" s="3"/>
      <c r="ZG195" s="3"/>
      <c r="ZH195" s="3"/>
      <c r="ZI195" s="3"/>
      <c r="ZJ195" s="3"/>
      <c r="ZK195" s="3"/>
      <c r="ZL195" s="3"/>
      <c r="ZM195" s="3"/>
      <c r="ZN195" s="3"/>
      <c r="ZO195" s="3"/>
      <c r="ZP195" s="3"/>
      <c r="ZQ195" s="3"/>
      <c r="ZR195" s="3"/>
      <c r="ZS195" s="3"/>
      <c r="ZT195" s="3"/>
      <c r="ZU195" s="3"/>
      <c r="ZV195" s="3"/>
      <c r="ZW195" s="3"/>
      <c r="ZX195" s="3"/>
      <c r="ZY195" s="3"/>
      <c r="ZZ195" s="3"/>
      <c r="AAA195" s="3"/>
      <c r="AAB195" s="3"/>
      <c r="AAC195" s="3"/>
      <c r="AAD195" s="3"/>
      <c r="AAE195" s="3"/>
      <c r="AAF195" s="3"/>
      <c r="AAG195" s="3"/>
      <c r="AAH195" s="3"/>
      <c r="AAI195" s="3"/>
      <c r="AAJ195" s="3"/>
      <c r="AAK195" s="3"/>
      <c r="AAL195" s="3"/>
      <c r="AAM195" s="3"/>
      <c r="AAN195" s="3"/>
      <c r="AAO195" s="3"/>
      <c r="AAP195" s="3"/>
      <c r="AAQ195" s="3"/>
      <c r="AAR195" s="3"/>
      <c r="AAS195" s="3"/>
      <c r="AAT195" s="3"/>
      <c r="AAU195" s="3"/>
      <c r="AAV195" s="3"/>
      <c r="AAW195" s="3"/>
      <c r="AAX195" s="3"/>
      <c r="AAY195" s="3"/>
      <c r="AAZ195" s="3"/>
      <c r="ABA195" s="3"/>
      <c r="ABB195" s="3"/>
      <c r="ABC195" s="3"/>
      <c r="ABD195" s="3"/>
      <c r="ABE195" s="3"/>
      <c r="ABF195" s="3"/>
      <c r="ABG195" s="3"/>
      <c r="ABH195" s="3"/>
      <c r="ABI195" s="3"/>
      <c r="ABJ195" s="3"/>
      <c r="ABK195" s="3"/>
      <c r="ABL195" s="3"/>
      <c r="ABM195" s="3"/>
      <c r="ABN195" s="3"/>
      <c r="ABO195" s="3"/>
      <c r="ABP195" s="3"/>
      <c r="ABQ195" s="3"/>
      <c r="ABR195" s="3"/>
      <c r="ABS195" s="3"/>
      <c r="ABT195" s="3"/>
      <c r="ABU195" s="3"/>
      <c r="ABV195" s="3"/>
      <c r="ABW195" s="3"/>
      <c r="ABX195" s="3"/>
      <c r="ABY195" s="3"/>
      <c r="ABZ195" s="3"/>
      <c r="ACA195" s="3"/>
      <c r="ACB195" s="3"/>
      <c r="ACC195" s="3"/>
      <c r="ACD195" s="3"/>
      <c r="ACE195" s="3"/>
      <c r="ACF195" s="3"/>
      <c r="ACG195" s="3"/>
      <c r="ACH195" s="3"/>
      <c r="ACI195" s="3"/>
      <c r="ACJ195" s="3"/>
      <c r="ACK195" s="3"/>
      <c r="ACL195" s="3"/>
      <c r="ACM195" s="3"/>
      <c r="ACN195" s="3"/>
      <c r="ACO195" s="3"/>
      <c r="ACP195" s="3"/>
      <c r="ACQ195" s="3"/>
      <c r="ACR195" s="3"/>
      <c r="ACS195" s="3"/>
      <c r="ACT195" s="3"/>
      <c r="ACU195" s="3"/>
      <c r="ACV195" s="3"/>
      <c r="ACW195" s="3"/>
      <c r="ACX195" s="3"/>
      <c r="ACY195" s="3"/>
      <c r="ACZ195" s="3"/>
      <c r="ADA195" s="3"/>
      <c r="ADB195" s="3"/>
      <c r="ADC195" s="3"/>
      <c r="ADD195" s="3"/>
      <c r="ADE195" s="3"/>
      <c r="ADF195" s="3"/>
      <c r="ADG195" s="3"/>
      <c r="ADH195" s="3"/>
      <c r="ADI195" s="3"/>
      <c r="ADJ195" s="3"/>
      <c r="ADK195" s="3"/>
      <c r="ADL195" s="3"/>
      <c r="ADM195" s="3"/>
      <c r="ADN195" s="3"/>
      <c r="ADO195" s="3"/>
      <c r="ADP195" s="3"/>
      <c r="ADQ195" s="3"/>
      <c r="ADR195" s="3"/>
      <c r="ADS195" s="3"/>
      <c r="ADT195" s="3"/>
      <c r="ADU195" s="3"/>
      <c r="ADV195" s="3"/>
      <c r="ADW195" s="3"/>
      <c r="ADX195" s="3"/>
      <c r="ADY195" s="3"/>
      <c r="ADZ195" s="3"/>
      <c r="AEA195" s="3"/>
      <c r="AEB195" s="3"/>
      <c r="AEC195" s="3"/>
      <c r="AED195" s="3"/>
      <c r="AEE195" s="3"/>
      <c r="AEF195" s="3"/>
      <c r="AEG195" s="3"/>
      <c r="AEH195" s="3"/>
      <c r="AEI195" s="3"/>
      <c r="AEJ195" s="3"/>
      <c r="AEK195" s="3"/>
      <c r="AEL195" s="3"/>
      <c r="AEM195" s="3"/>
      <c r="AEN195" s="3"/>
      <c r="AEO195" s="3"/>
      <c r="AEP195" s="3"/>
      <c r="AEQ195" s="3"/>
      <c r="AER195" s="3"/>
      <c r="AES195" s="3"/>
      <c r="AET195" s="3"/>
      <c r="AEU195" s="3"/>
      <c r="AEV195" s="3"/>
      <c r="AEW195" s="3"/>
      <c r="AEX195" s="3"/>
      <c r="AEY195" s="3"/>
      <c r="AEZ195" s="3"/>
      <c r="AFA195" s="3"/>
      <c r="AFB195" s="3"/>
      <c r="AFC195" s="3"/>
      <c r="AFD195" s="3"/>
      <c r="AFE195" s="3"/>
      <c r="AFF195" s="3"/>
      <c r="AFG195" s="3"/>
      <c r="AFH195" s="3"/>
      <c r="AFI195" s="3"/>
      <c r="AFJ195" s="3"/>
      <c r="AFK195" s="3"/>
      <c r="AFL195" s="3"/>
      <c r="AFM195" s="3"/>
      <c r="AFN195" s="3"/>
      <c r="AFO195" s="3"/>
      <c r="AFP195" s="3"/>
      <c r="AFQ195" s="3"/>
      <c r="AFR195" s="3"/>
      <c r="AFS195" s="3"/>
      <c r="AFT195" s="3"/>
      <c r="AFU195" s="3"/>
      <c r="AFV195" s="3"/>
      <c r="AFW195" s="3"/>
      <c r="AFX195" s="3"/>
      <c r="AFY195" s="3"/>
      <c r="AFZ195" s="3"/>
      <c r="AGA195" s="3"/>
      <c r="AGB195" s="3"/>
      <c r="AGC195" s="3"/>
      <c r="AGD195" s="3"/>
      <c r="AGE195" s="3"/>
      <c r="AGF195" s="3"/>
      <c r="AGG195" s="3"/>
      <c r="AGH195" s="3"/>
      <c r="AGI195" s="3"/>
      <c r="AGJ195" s="3"/>
      <c r="AGK195" s="3"/>
      <c r="AGL195" s="3"/>
      <c r="AGM195" s="3"/>
      <c r="AGN195" s="3"/>
      <c r="AGO195" s="3"/>
      <c r="AGP195" s="3"/>
      <c r="AGQ195" s="3"/>
      <c r="AGR195" s="3"/>
      <c r="AGS195" s="3"/>
      <c r="AGT195" s="3"/>
      <c r="AGU195" s="3"/>
      <c r="AGV195" s="3"/>
      <c r="AGW195" s="3"/>
      <c r="AGX195" s="3"/>
      <c r="AGY195" s="3"/>
      <c r="AGZ195" s="3"/>
      <c r="AHA195" s="3"/>
      <c r="AHB195" s="3"/>
      <c r="AHC195" s="3"/>
      <c r="AHD195" s="3"/>
      <c r="AHE195" s="3"/>
      <c r="AHF195" s="3"/>
      <c r="AHG195" s="3"/>
      <c r="AHH195" s="3"/>
      <c r="AHI195" s="3"/>
      <c r="AHJ195" s="3"/>
      <c r="AHK195" s="3"/>
      <c r="AHL195" s="3"/>
      <c r="AHM195" s="3"/>
      <c r="AHN195" s="3"/>
      <c r="AHO195" s="3"/>
      <c r="AHP195" s="3"/>
      <c r="AHQ195" s="3"/>
      <c r="AHR195" s="3"/>
      <c r="AHS195" s="3"/>
      <c r="AHT195" s="3"/>
      <c r="AHU195" s="3"/>
      <c r="AHV195" s="3"/>
      <c r="AHW195" s="3"/>
      <c r="AHX195" s="3"/>
      <c r="AHY195" s="3"/>
      <c r="AHZ195" s="3"/>
      <c r="AIA195" s="3"/>
      <c r="AIB195" s="3"/>
      <c r="AIC195" s="3"/>
      <c r="AID195" s="3"/>
      <c r="AIE195" s="3"/>
      <c r="AIF195" s="3"/>
      <c r="AIG195" s="3"/>
      <c r="AIH195" s="3"/>
      <c r="AII195" s="3"/>
      <c r="AIJ195" s="3"/>
      <c r="AIK195" s="3"/>
      <c r="AIL195" s="3"/>
      <c r="AIM195" s="3"/>
      <c r="AIN195" s="3"/>
      <c r="AIO195" s="3"/>
      <c r="AIP195" s="3"/>
      <c r="AIQ195" s="3"/>
      <c r="AIR195" s="3"/>
      <c r="AIS195" s="3"/>
      <c r="AIT195" s="3"/>
      <c r="AIU195" s="3"/>
      <c r="AIV195" s="3"/>
      <c r="AIW195" s="3"/>
      <c r="AIX195" s="3"/>
      <c r="AIY195" s="3"/>
      <c r="AIZ195" s="3"/>
      <c r="AJA195" s="3"/>
      <c r="AJB195" s="3"/>
      <c r="AJC195" s="3"/>
      <c r="AJD195" s="3"/>
      <c r="AJE195" s="3"/>
      <c r="AJF195" s="3"/>
      <c r="AJG195" s="3"/>
      <c r="AJH195" s="3"/>
      <c r="AJI195" s="3"/>
      <c r="AJJ195" s="3"/>
      <c r="AJK195" s="3"/>
      <c r="AJL195" s="3"/>
      <c r="AJM195" s="3"/>
      <c r="AJN195" s="3"/>
      <c r="AJO195" s="3"/>
      <c r="AJP195" s="3"/>
      <c r="AJQ195" s="3"/>
      <c r="AJR195" s="3"/>
      <c r="AJS195" s="3"/>
      <c r="AJT195" s="3"/>
      <c r="AJU195" s="3"/>
      <c r="AJV195" s="3"/>
      <c r="AJW195" s="3"/>
      <c r="AJX195" s="3"/>
      <c r="AJY195" s="3"/>
      <c r="AJZ195" s="3"/>
      <c r="AKA195" s="3"/>
      <c r="AKB195" s="3"/>
      <c r="AKC195" s="3"/>
      <c r="AKD195" s="3"/>
      <c r="AKE195" s="3"/>
      <c r="AKF195" s="3"/>
      <c r="AKG195" s="3"/>
      <c r="AKH195" s="3"/>
      <c r="AKI195" s="3"/>
      <c r="AKJ195" s="3"/>
      <c r="AKK195" s="3"/>
      <c r="AKL195" s="3"/>
      <c r="AKM195" s="3"/>
      <c r="AKN195" s="3"/>
      <c r="AKO195" s="3"/>
      <c r="AKP195" s="3"/>
      <c r="AKQ195" s="3"/>
      <c r="AKR195" s="3"/>
      <c r="AKS195" s="3"/>
      <c r="AKT195" s="3"/>
      <c r="AKU195" s="3"/>
      <c r="AKV195" s="3"/>
      <c r="AKW195" s="3"/>
      <c r="AKX195" s="3"/>
      <c r="AKY195" s="3"/>
      <c r="AKZ195" s="3"/>
      <c r="ALA195" s="3"/>
    </row>
    <row r="196" spans="1:989" s="35" customFormat="1" x14ac:dyDescent="0.2">
      <c r="A196" s="22" t="s">
        <v>50</v>
      </c>
      <c r="B196" s="72">
        <v>140</v>
      </c>
      <c r="C196" s="72">
        <v>140</v>
      </c>
      <c r="D196" s="72">
        <v>140</v>
      </c>
      <c r="E196" s="73">
        <f t="shared" si="57"/>
        <v>100</v>
      </c>
      <c r="F196" s="73">
        <f t="shared" si="58"/>
        <v>100</v>
      </c>
      <c r="G196" s="86">
        <v>140</v>
      </c>
      <c r="H196" s="72">
        <f t="shared" si="59"/>
        <v>0</v>
      </c>
      <c r="I196" s="72">
        <f t="shared" si="60"/>
        <v>0</v>
      </c>
      <c r="J196" s="74">
        <f t="shared" si="61"/>
        <v>0</v>
      </c>
      <c r="K196" s="74">
        <f t="shared" si="62"/>
        <v>0</v>
      </c>
      <c r="L196" s="75">
        <f t="shared" si="63"/>
        <v>0</v>
      </c>
      <c r="M196" s="75">
        <f t="shared" si="64"/>
        <v>0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  <c r="TX196" s="3"/>
      <c r="TY196" s="3"/>
      <c r="TZ196" s="3"/>
      <c r="UA196" s="3"/>
      <c r="UB196" s="3"/>
      <c r="UC196" s="3"/>
      <c r="UD196" s="3"/>
      <c r="UE196" s="3"/>
      <c r="UF196" s="3"/>
      <c r="UG196" s="3"/>
      <c r="UH196" s="3"/>
      <c r="UI196" s="3"/>
      <c r="UJ196" s="3"/>
      <c r="UK196" s="3"/>
      <c r="UL196" s="3"/>
      <c r="UM196" s="3"/>
      <c r="UN196" s="3"/>
      <c r="UO196" s="3"/>
      <c r="UP196" s="3"/>
      <c r="UQ196" s="3"/>
      <c r="UR196" s="3"/>
      <c r="US196" s="3"/>
      <c r="UT196" s="3"/>
      <c r="UU196" s="3"/>
      <c r="UV196" s="3"/>
      <c r="UW196" s="3"/>
      <c r="UX196" s="3"/>
      <c r="UY196" s="3"/>
      <c r="UZ196" s="3"/>
      <c r="VA196" s="3"/>
      <c r="VB196" s="3"/>
      <c r="VC196" s="3"/>
      <c r="VD196" s="3"/>
      <c r="VE196" s="3"/>
      <c r="VF196" s="3"/>
      <c r="VG196" s="3"/>
      <c r="VH196" s="3"/>
      <c r="VI196" s="3"/>
      <c r="VJ196" s="3"/>
      <c r="VK196" s="3"/>
      <c r="VL196" s="3"/>
      <c r="VM196" s="3"/>
      <c r="VN196" s="3"/>
      <c r="VO196" s="3"/>
      <c r="VP196" s="3"/>
      <c r="VQ196" s="3"/>
      <c r="VR196" s="3"/>
      <c r="VS196" s="3"/>
      <c r="VT196" s="3"/>
      <c r="VU196" s="3"/>
      <c r="VV196" s="3"/>
      <c r="VW196" s="3"/>
      <c r="VX196" s="3"/>
      <c r="VY196" s="3"/>
      <c r="VZ196" s="3"/>
      <c r="WA196" s="3"/>
      <c r="WB196" s="3"/>
      <c r="WC196" s="3"/>
      <c r="WD196" s="3"/>
      <c r="WE196" s="3"/>
      <c r="WF196" s="3"/>
      <c r="WG196" s="3"/>
      <c r="WH196" s="3"/>
      <c r="WI196" s="3"/>
      <c r="WJ196" s="3"/>
      <c r="WK196" s="3"/>
      <c r="WL196" s="3"/>
      <c r="WM196" s="3"/>
      <c r="WN196" s="3"/>
      <c r="WO196" s="3"/>
      <c r="WP196" s="3"/>
      <c r="WQ196" s="3"/>
      <c r="WR196" s="3"/>
      <c r="WS196" s="3"/>
      <c r="WT196" s="3"/>
      <c r="WU196" s="3"/>
      <c r="WV196" s="3"/>
      <c r="WW196" s="3"/>
      <c r="WX196" s="3"/>
      <c r="WY196" s="3"/>
      <c r="WZ196" s="3"/>
      <c r="XA196" s="3"/>
      <c r="XB196" s="3"/>
      <c r="XC196" s="3"/>
      <c r="XD196" s="3"/>
      <c r="XE196" s="3"/>
      <c r="XF196" s="3"/>
      <c r="XG196" s="3"/>
      <c r="XH196" s="3"/>
      <c r="XI196" s="3"/>
      <c r="XJ196" s="3"/>
      <c r="XK196" s="3"/>
      <c r="XL196" s="3"/>
      <c r="XM196" s="3"/>
      <c r="XN196" s="3"/>
      <c r="XO196" s="3"/>
      <c r="XP196" s="3"/>
      <c r="XQ196" s="3"/>
      <c r="XR196" s="3"/>
      <c r="XS196" s="3"/>
      <c r="XT196" s="3"/>
      <c r="XU196" s="3"/>
      <c r="XV196" s="3"/>
      <c r="XW196" s="3"/>
      <c r="XX196" s="3"/>
      <c r="XY196" s="3"/>
      <c r="XZ196" s="3"/>
      <c r="YA196" s="3"/>
      <c r="YB196" s="3"/>
      <c r="YC196" s="3"/>
      <c r="YD196" s="3"/>
      <c r="YE196" s="3"/>
      <c r="YF196" s="3"/>
      <c r="YG196" s="3"/>
      <c r="YH196" s="3"/>
      <c r="YI196" s="3"/>
      <c r="YJ196" s="3"/>
      <c r="YK196" s="3"/>
      <c r="YL196" s="3"/>
      <c r="YM196" s="3"/>
      <c r="YN196" s="3"/>
      <c r="YO196" s="3"/>
      <c r="YP196" s="3"/>
      <c r="YQ196" s="3"/>
      <c r="YR196" s="3"/>
      <c r="YS196" s="3"/>
      <c r="YT196" s="3"/>
      <c r="YU196" s="3"/>
      <c r="YV196" s="3"/>
      <c r="YW196" s="3"/>
      <c r="YX196" s="3"/>
      <c r="YY196" s="3"/>
      <c r="YZ196" s="3"/>
      <c r="ZA196" s="3"/>
      <c r="ZB196" s="3"/>
      <c r="ZC196" s="3"/>
      <c r="ZD196" s="3"/>
      <c r="ZE196" s="3"/>
      <c r="ZF196" s="3"/>
      <c r="ZG196" s="3"/>
      <c r="ZH196" s="3"/>
      <c r="ZI196" s="3"/>
      <c r="ZJ196" s="3"/>
      <c r="ZK196" s="3"/>
      <c r="ZL196" s="3"/>
      <c r="ZM196" s="3"/>
      <c r="ZN196" s="3"/>
      <c r="ZO196" s="3"/>
      <c r="ZP196" s="3"/>
      <c r="ZQ196" s="3"/>
      <c r="ZR196" s="3"/>
      <c r="ZS196" s="3"/>
      <c r="ZT196" s="3"/>
      <c r="ZU196" s="3"/>
      <c r="ZV196" s="3"/>
      <c r="ZW196" s="3"/>
      <c r="ZX196" s="3"/>
      <c r="ZY196" s="3"/>
      <c r="ZZ196" s="3"/>
      <c r="AAA196" s="3"/>
      <c r="AAB196" s="3"/>
      <c r="AAC196" s="3"/>
      <c r="AAD196" s="3"/>
      <c r="AAE196" s="3"/>
      <c r="AAF196" s="3"/>
      <c r="AAG196" s="3"/>
      <c r="AAH196" s="3"/>
      <c r="AAI196" s="3"/>
      <c r="AAJ196" s="3"/>
      <c r="AAK196" s="3"/>
      <c r="AAL196" s="3"/>
      <c r="AAM196" s="3"/>
      <c r="AAN196" s="3"/>
      <c r="AAO196" s="3"/>
      <c r="AAP196" s="3"/>
      <c r="AAQ196" s="3"/>
      <c r="AAR196" s="3"/>
      <c r="AAS196" s="3"/>
      <c r="AAT196" s="3"/>
      <c r="AAU196" s="3"/>
      <c r="AAV196" s="3"/>
      <c r="AAW196" s="3"/>
      <c r="AAX196" s="3"/>
      <c r="AAY196" s="3"/>
      <c r="AAZ196" s="3"/>
      <c r="ABA196" s="3"/>
      <c r="ABB196" s="3"/>
      <c r="ABC196" s="3"/>
      <c r="ABD196" s="3"/>
      <c r="ABE196" s="3"/>
      <c r="ABF196" s="3"/>
      <c r="ABG196" s="3"/>
      <c r="ABH196" s="3"/>
      <c r="ABI196" s="3"/>
      <c r="ABJ196" s="3"/>
      <c r="ABK196" s="3"/>
      <c r="ABL196" s="3"/>
      <c r="ABM196" s="3"/>
      <c r="ABN196" s="3"/>
      <c r="ABO196" s="3"/>
      <c r="ABP196" s="3"/>
      <c r="ABQ196" s="3"/>
      <c r="ABR196" s="3"/>
      <c r="ABS196" s="3"/>
      <c r="ABT196" s="3"/>
      <c r="ABU196" s="3"/>
      <c r="ABV196" s="3"/>
      <c r="ABW196" s="3"/>
      <c r="ABX196" s="3"/>
      <c r="ABY196" s="3"/>
      <c r="ABZ196" s="3"/>
      <c r="ACA196" s="3"/>
      <c r="ACB196" s="3"/>
      <c r="ACC196" s="3"/>
      <c r="ACD196" s="3"/>
      <c r="ACE196" s="3"/>
      <c r="ACF196" s="3"/>
      <c r="ACG196" s="3"/>
      <c r="ACH196" s="3"/>
      <c r="ACI196" s="3"/>
      <c r="ACJ196" s="3"/>
      <c r="ACK196" s="3"/>
      <c r="ACL196" s="3"/>
      <c r="ACM196" s="3"/>
      <c r="ACN196" s="3"/>
      <c r="ACO196" s="3"/>
      <c r="ACP196" s="3"/>
      <c r="ACQ196" s="3"/>
      <c r="ACR196" s="3"/>
      <c r="ACS196" s="3"/>
      <c r="ACT196" s="3"/>
      <c r="ACU196" s="3"/>
      <c r="ACV196" s="3"/>
      <c r="ACW196" s="3"/>
      <c r="ACX196" s="3"/>
      <c r="ACY196" s="3"/>
      <c r="ACZ196" s="3"/>
      <c r="ADA196" s="3"/>
      <c r="ADB196" s="3"/>
      <c r="ADC196" s="3"/>
      <c r="ADD196" s="3"/>
      <c r="ADE196" s="3"/>
      <c r="ADF196" s="3"/>
      <c r="ADG196" s="3"/>
      <c r="ADH196" s="3"/>
      <c r="ADI196" s="3"/>
      <c r="ADJ196" s="3"/>
      <c r="ADK196" s="3"/>
      <c r="ADL196" s="3"/>
      <c r="ADM196" s="3"/>
      <c r="ADN196" s="3"/>
      <c r="ADO196" s="3"/>
      <c r="ADP196" s="3"/>
      <c r="ADQ196" s="3"/>
      <c r="ADR196" s="3"/>
      <c r="ADS196" s="3"/>
      <c r="ADT196" s="3"/>
      <c r="ADU196" s="3"/>
      <c r="ADV196" s="3"/>
      <c r="ADW196" s="3"/>
      <c r="ADX196" s="3"/>
      <c r="ADY196" s="3"/>
      <c r="ADZ196" s="3"/>
      <c r="AEA196" s="3"/>
      <c r="AEB196" s="3"/>
      <c r="AEC196" s="3"/>
      <c r="AED196" s="3"/>
      <c r="AEE196" s="3"/>
      <c r="AEF196" s="3"/>
      <c r="AEG196" s="3"/>
      <c r="AEH196" s="3"/>
      <c r="AEI196" s="3"/>
      <c r="AEJ196" s="3"/>
      <c r="AEK196" s="3"/>
      <c r="AEL196" s="3"/>
      <c r="AEM196" s="3"/>
      <c r="AEN196" s="3"/>
      <c r="AEO196" s="3"/>
      <c r="AEP196" s="3"/>
      <c r="AEQ196" s="3"/>
      <c r="AER196" s="3"/>
      <c r="AES196" s="3"/>
      <c r="AET196" s="3"/>
      <c r="AEU196" s="3"/>
      <c r="AEV196" s="3"/>
      <c r="AEW196" s="3"/>
      <c r="AEX196" s="3"/>
      <c r="AEY196" s="3"/>
      <c r="AEZ196" s="3"/>
      <c r="AFA196" s="3"/>
      <c r="AFB196" s="3"/>
      <c r="AFC196" s="3"/>
      <c r="AFD196" s="3"/>
      <c r="AFE196" s="3"/>
      <c r="AFF196" s="3"/>
      <c r="AFG196" s="3"/>
      <c r="AFH196" s="3"/>
      <c r="AFI196" s="3"/>
      <c r="AFJ196" s="3"/>
      <c r="AFK196" s="3"/>
      <c r="AFL196" s="3"/>
      <c r="AFM196" s="3"/>
      <c r="AFN196" s="3"/>
      <c r="AFO196" s="3"/>
      <c r="AFP196" s="3"/>
      <c r="AFQ196" s="3"/>
      <c r="AFR196" s="3"/>
      <c r="AFS196" s="3"/>
      <c r="AFT196" s="3"/>
      <c r="AFU196" s="3"/>
      <c r="AFV196" s="3"/>
      <c r="AFW196" s="3"/>
      <c r="AFX196" s="3"/>
      <c r="AFY196" s="3"/>
      <c r="AFZ196" s="3"/>
      <c r="AGA196" s="3"/>
      <c r="AGB196" s="3"/>
      <c r="AGC196" s="3"/>
      <c r="AGD196" s="3"/>
      <c r="AGE196" s="3"/>
      <c r="AGF196" s="3"/>
      <c r="AGG196" s="3"/>
      <c r="AGH196" s="3"/>
      <c r="AGI196" s="3"/>
      <c r="AGJ196" s="3"/>
      <c r="AGK196" s="3"/>
      <c r="AGL196" s="3"/>
      <c r="AGM196" s="3"/>
      <c r="AGN196" s="3"/>
      <c r="AGO196" s="3"/>
      <c r="AGP196" s="3"/>
      <c r="AGQ196" s="3"/>
      <c r="AGR196" s="3"/>
      <c r="AGS196" s="3"/>
      <c r="AGT196" s="3"/>
      <c r="AGU196" s="3"/>
      <c r="AGV196" s="3"/>
      <c r="AGW196" s="3"/>
      <c r="AGX196" s="3"/>
      <c r="AGY196" s="3"/>
      <c r="AGZ196" s="3"/>
      <c r="AHA196" s="3"/>
      <c r="AHB196" s="3"/>
      <c r="AHC196" s="3"/>
      <c r="AHD196" s="3"/>
      <c r="AHE196" s="3"/>
      <c r="AHF196" s="3"/>
      <c r="AHG196" s="3"/>
      <c r="AHH196" s="3"/>
      <c r="AHI196" s="3"/>
      <c r="AHJ196" s="3"/>
      <c r="AHK196" s="3"/>
      <c r="AHL196" s="3"/>
      <c r="AHM196" s="3"/>
      <c r="AHN196" s="3"/>
      <c r="AHO196" s="3"/>
      <c r="AHP196" s="3"/>
      <c r="AHQ196" s="3"/>
      <c r="AHR196" s="3"/>
      <c r="AHS196" s="3"/>
      <c r="AHT196" s="3"/>
      <c r="AHU196" s="3"/>
      <c r="AHV196" s="3"/>
      <c r="AHW196" s="3"/>
      <c r="AHX196" s="3"/>
      <c r="AHY196" s="3"/>
      <c r="AHZ196" s="3"/>
      <c r="AIA196" s="3"/>
      <c r="AIB196" s="3"/>
      <c r="AIC196" s="3"/>
      <c r="AID196" s="3"/>
      <c r="AIE196" s="3"/>
      <c r="AIF196" s="3"/>
      <c r="AIG196" s="3"/>
      <c r="AIH196" s="3"/>
      <c r="AII196" s="3"/>
      <c r="AIJ196" s="3"/>
      <c r="AIK196" s="3"/>
      <c r="AIL196" s="3"/>
      <c r="AIM196" s="3"/>
      <c r="AIN196" s="3"/>
      <c r="AIO196" s="3"/>
      <c r="AIP196" s="3"/>
      <c r="AIQ196" s="3"/>
      <c r="AIR196" s="3"/>
      <c r="AIS196" s="3"/>
      <c r="AIT196" s="3"/>
      <c r="AIU196" s="3"/>
      <c r="AIV196" s="3"/>
      <c r="AIW196" s="3"/>
      <c r="AIX196" s="3"/>
      <c r="AIY196" s="3"/>
      <c r="AIZ196" s="3"/>
      <c r="AJA196" s="3"/>
      <c r="AJB196" s="3"/>
      <c r="AJC196" s="3"/>
      <c r="AJD196" s="3"/>
      <c r="AJE196" s="3"/>
      <c r="AJF196" s="3"/>
      <c r="AJG196" s="3"/>
      <c r="AJH196" s="3"/>
      <c r="AJI196" s="3"/>
      <c r="AJJ196" s="3"/>
      <c r="AJK196" s="3"/>
      <c r="AJL196" s="3"/>
      <c r="AJM196" s="3"/>
      <c r="AJN196" s="3"/>
      <c r="AJO196" s="3"/>
      <c r="AJP196" s="3"/>
      <c r="AJQ196" s="3"/>
      <c r="AJR196" s="3"/>
      <c r="AJS196" s="3"/>
      <c r="AJT196" s="3"/>
      <c r="AJU196" s="3"/>
      <c r="AJV196" s="3"/>
      <c r="AJW196" s="3"/>
      <c r="AJX196" s="3"/>
      <c r="AJY196" s="3"/>
      <c r="AJZ196" s="3"/>
      <c r="AKA196" s="3"/>
      <c r="AKB196" s="3"/>
      <c r="AKC196" s="3"/>
      <c r="AKD196" s="3"/>
      <c r="AKE196" s="3"/>
      <c r="AKF196" s="3"/>
      <c r="AKG196" s="3"/>
      <c r="AKH196" s="3"/>
      <c r="AKI196" s="3"/>
      <c r="AKJ196" s="3"/>
      <c r="AKK196" s="3"/>
      <c r="AKL196" s="3"/>
      <c r="AKM196" s="3"/>
      <c r="AKN196" s="3"/>
      <c r="AKO196" s="3"/>
      <c r="AKP196" s="3"/>
      <c r="AKQ196" s="3"/>
      <c r="AKR196" s="3"/>
      <c r="AKS196" s="3"/>
      <c r="AKT196" s="3"/>
      <c r="AKU196" s="3"/>
      <c r="AKV196" s="3"/>
      <c r="AKW196" s="3"/>
      <c r="AKX196" s="3"/>
      <c r="AKY196" s="3"/>
      <c r="AKZ196" s="3"/>
      <c r="ALA196" s="3"/>
    </row>
    <row r="197" spans="1:989" s="4" customFormat="1" x14ac:dyDescent="0.2">
      <c r="A197" s="25" t="s">
        <v>51</v>
      </c>
      <c r="B197" s="68">
        <f>B199+B200</f>
        <v>118116.09999999999</v>
      </c>
      <c r="C197" s="68">
        <f>C199+C200</f>
        <v>118116.09999999999</v>
      </c>
      <c r="D197" s="68">
        <f>D199+D200</f>
        <v>118116.09999999999</v>
      </c>
      <c r="E197" s="69">
        <f t="shared" si="57"/>
        <v>100</v>
      </c>
      <c r="F197" s="69">
        <f t="shared" si="58"/>
        <v>100</v>
      </c>
      <c r="G197" s="88">
        <f>G199+G200</f>
        <v>133410.5</v>
      </c>
      <c r="H197" s="68">
        <f t="shared" si="59"/>
        <v>15294.400000000009</v>
      </c>
      <c r="I197" s="68">
        <f t="shared" si="60"/>
        <v>12.94861581105371</v>
      </c>
      <c r="J197" s="70">
        <f t="shared" si="61"/>
        <v>15294.400000000009</v>
      </c>
      <c r="K197" s="70">
        <f t="shared" si="62"/>
        <v>12.94861581105371</v>
      </c>
      <c r="L197" s="71">
        <f t="shared" si="63"/>
        <v>15294.400000000009</v>
      </c>
      <c r="M197" s="71">
        <f t="shared" si="64"/>
        <v>12.94861581105371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  <c r="MQ197" s="3"/>
      <c r="MR197" s="3"/>
      <c r="MS197" s="3"/>
      <c r="MT197" s="3"/>
      <c r="MU197" s="3"/>
      <c r="MV197" s="3"/>
      <c r="MW197" s="3"/>
      <c r="MX197" s="3"/>
      <c r="MY197" s="3"/>
      <c r="MZ197" s="3"/>
      <c r="NA197" s="3"/>
      <c r="NB197" s="3"/>
      <c r="NC197" s="3"/>
      <c r="ND197" s="3"/>
      <c r="NE197" s="3"/>
      <c r="NF197" s="3"/>
      <c r="NG197" s="3"/>
      <c r="NH197" s="3"/>
      <c r="NI197" s="3"/>
      <c r="NJ197" s="3"/>
      <c r="NK197" s="3"/>
      <c r="NL197" s="3"/>
      <c r="NM197" s="3"/>
      <c r="NN197" s="3"/>
      <c r="NO197" s="3"/>
      <c r="NP197" s="3"/>
      <c r="NQ197" s="3"/>
      <c r="NR197" s="3"/>
      <c r="NS197" s="3"/>
      <c r="NT197" s="3"/>
      <c r="NU197" s="3"/>
      <c r="NV197" s="3"/>
      <c r="NW197" s="3"/>
      <c r="NX197" s="3"/>
      <c r="NY197" s="3"/>
      <c r="NZ197" s="3"/>
      <c r="OA197" s="3"/>
      <c r="OB197" s="3"/>
      <c r="OC197" s="3"/>
      <c r="OD197" s="3"/>
      <c r="OE197" s="3"/>
      <c r="OF197" s="3"/>
      <c r="OG197" s="3"/>
      <c r="OH197" s="3"/>
      <c r="OI197" s="3"/>
      <c r="OJ197" s="3"/>
      <c r="OK197" s="3"/>
      <c r="OL197" s="3"/>
      <c r="OM197" s="3"/>
      <c r="ON197" s="3"/>
      <c r="OO197" s="3"/>
      <c r="OP197" s="3"/>
      <c r="OQ197" s="3"/>
      <c r="OR197" s="3"/>
      <c r="OS197" s="3"/>
      <c r="OT197" s="3"/>
      <c r="OU197" s="3"/>
      <c r="OV197" s="3"/>
      <c r="OW197" s="3"/>
      <c r="OX197" s="3"/>
      <c r="OY197" s="3"/>
      <c r="OZ197" s="3"/>
      <c r="PA197" s="3"/>
      <c r="PB197" s="3"/>
      <c r="PC197" s="3"/>
      <c r="PD197" s="3"/>
      <c r="PE197" s="3"/>
      <c r="PF197" s="3"/>
      <c r="PG197" s="3"/>
      <c r="PH197" s="3"/>
      <c r="PI197" s="3"/>
      <c r="PJ197" s="3"/>
      <c r="PK197" s="3"/>
      <c r="PL197" s="3"/>
      <c r="PM197" s="3"/>
      <c r="PN197" s="3"/>
      <c r="PO197" s="3"/>
      <c r="PP197" s="3"/>
      <c r="PQ197" s="3"/>
      <c r="PR197" s="3"/>
      <c r="PS197" s="3"/>
      <c r="PT197" s="3"/>
      <c r="PU197" s="3"/>
      <c r="PV197" s="3"/>
      <c r="PW197" s="3"/>
      <c r="PX197" s="3"/>
      <c r="PY197" s="3"/>
      <c r="PZ197" s="3"/>
      <c r="QA197" s="3"/>
      <c r="QB197" s="3"/>
      <c r="QC197" s="3"/>
      <c r="QD197" s="3"/>
      <c r="QE197" s="3"/>
      <c r="QF197" s="3"/>
      <c r="QG197" s="3"/>
      <c r="QH197" s="3"/>
      <c r="QI197" s="3"/>
      <c r="QJ197" s="3"/>
      <c r="QK197" s="3"/>
      <c r="QL197" s="3"/>
      <c r="QM197" s="3"/>
      <c r="QN197" s="3"/>
      <c r="QO197" s="3"/>
      <c r="QP197" s="3"/>
      <c r="QQ197" s="3"/>
      <c r="QR197" s="3"/>
      <c r="QS197" s="3"/>
      <c r="QT197" s="3"/>
      <c r="QU197" s="3"/>
      <c r="QV197" s="3"/>
      <c r="QW197" s="3"/>
      <c r="QX197" s="3"/>
      <c r="QY197" s="3"/>
      <c r="QZ197" s="3"/>
      <c r="RA197" s="3"/>
      <c r="RB197" s="3"/>
      <c r="RC197" s="3"/>
      <c r="RD197" s="3"/>
      <c r="RE197" s="3"/>
      <c r="RF197" s="3"/>
      <c r="RG197" s="3"/>
      <c r="RH197" s="3"/>
      <c r="RI197" s="3"/>
      <c r="RJ197" s="3"/>
      <c r="RK197" s="3"/>
      <c r="RL197" s="3"/>
      <c r="RM197" s="3"/>
      <c r="RN197" s="3"/>
      <c r="RO197" s="3"/>
      <c r="RP197" s="3"/>
      <c r="RQ197" s="3"/>
      <c r="RR197" s="3"/>
      <c r="RS197" s="3"/>
      <c r="RT197" s="3"/>
      <c r="RU197" s="3"/>
      <c r="RV197" s="3"/>
      <c r="RW197" s="3"/>
      <c r="RX197" s="3"/>
      <c r="RY197" s="3"/>
      <c r="RZ197" s="3"/>
      <c r="SA197" s="3"/>
      <c r="SB197" s="3"/>
      <c r="SC197" s="3"/>
      <c r="SD197" s="3"/>
      <c r="SE197" s="3"/>
      <c r="SF197" s="3"/>
      <c r="SG197" s="3"/>
      <c r="SH197" s="3"/>
      <c r="SI197" s="3"/>
      <c r="SJ197" s="3"/>
      <c r="SK197" s="3"/>
      <c r="SL197" s="3"/>
      <c r="SM197" s="3"/>
      <c r="SN197" s="3"/>
      <c r="SO197" s="3"/>
      <c r="SP197" s="3"/>
      <c r="SQ197" s="3"/>
      <c r="SR197" s="3"/>
      <c r="SS197" s="3"/>
      <c r="ST197" s="3"/>
      <c r="SU197" s="3"/>
      <c r="SV197" s="3"/>
      <c r="SW197" s="3"/>
      <c r="SX197" s="3"/>
      <c r="SY197" s="3"/>
      <c r="SZ197" s="3"/>
      <c r="TA197" s="3"/>
      <c r="TB197" s="3"/>
      <c r="TC197" s="3"/>
      <c r="TD197" s="3"/>
      <c r="TE197" s="3"/>
      <c r="TF197" s="3"/>
      <c r="TG197" s="3"/>
      <c r="TH197" s="3"/>
      <c r="TI197" s="3"/>
      <c r="TJ197" s="3"/>
      <c r="TK197" s="3"/>
      <c r="TL197" s="3"/>
      <c r="TM197" s="3"/>
      <c r="TN197" s="3"/>
      <c r="TO197" s="3"/>
      <c r="TP197" s="3"/>
      <c r="TQ197" s="3"/>
      <c r="TR197" s="3"/>
      <c r="TS197" s="3"/>
      <c r="TT197" s="3"/>
      <c r="TU197" s="3"/>
      <c r="TV197" s="3"/>
      <c r="TW197" s="3"/>
      <c r="TX197" s="3"/>
      <c r="TY197" s="3"/>
      <c r="TZ197" s="3"/>
      <c r="UA197" s="3"/>
      <c r="UB197" s="3"/>
      <c r="UC197" s="3"/>
      <c r="UD197" s="3"/>
      <c r="UE197" s="3"/>
      <c r="UF197" s="3"/>
      <c r="UG197" s="3"/>
      <c r="UH197" s="3"/>
      <c r="UI197" s="3"/>
      <c r="UJ197" s="3"/>
      <c r="UK197" s="3"/>
      <c r="UL197" s="3"/>
      <c r="UM197" s="3"/>
      <c r="UN197" s="3"/>
      <c r="UO197" s="3"/>
      <c r="UP197" s="3"/>
      <c r="UQ197" s="3"/>
      <c r="UR197" s="3"/>
      <c r="US197" s="3"/>
      <c r="UT197" s="3"/>
      <c r="UU197" s="3"/>
      <c r="UV197" s="3"/>
      <c r="UW197" s="3"/>
      <c r="UX197" s="3"/>
      <c r="UY197" s="3"/>
      <c r="UZ197" s="3"/>
      <c r="VA197" s="3"/>
      <c r="VB197" s="3"/>
      <c r="VC197" s="3"/>
      <c r="VD197" s="3"/>
      <c r="VE197" s="3"/>
      <c r="VF197" s="3"/>
      <c r="VG197" s="3"/>
      <c r="VH197" s="3"/>
      <c r="VI197" s="3"/>
      <c r="VJ197" s="3"/>
      <c r="VK197" s="3"/>
      <c r="VL197" s="3"/>
      <c r="VM197" s="3"/>
      <c r="VN197" s="3"/>
      <c r="VO197" s="3"/>
      <c r="VP197" s="3"/>
      <c r="VQ197" s="3"/>
      <c r="VR197" s="3"/>
      <c r="VS197" s="3"/>
      <c r="VT197" s="3"/>
      <c r="VU197" s="3"/>
      <c r="VV197" s="3"/>
      <c r="VW197" s="3"/>
      <c r="VX197" s="3"/>
      <c r="VY197" s="3"/>
      <c r="VZ197" s="3"/>
      <c r="WA197" s="3"/>
      <c r="WB197" s="3"/>
      <c r="WC197" s="3"/>
      <c r="WD197" s="3"/>
      <c r="WE197" s="3"/>
      <c r="WF197" s="3"/>
      <c r="WG197" s="3"/>
      <c r="WH197" s="3"/>
      <c r="WI197" s="3"/>
      <c r="WJ197" s="3"/>
      <c r="WK197" s="3"/>
      <c r="WL197" s="3"/>
      <c r="WM197" s="3"/>
      <c r="WN197" s="3"/>
      <c r="WO197" s="3"/>
      <c r="WP197" s="3"/>
      <c r="WQ197" s="3"/>
      <c r="WR197" s="3"/>
      <c r="WS197" s="3"/>
      <c r="WT197" s="3"/>
      <c r="WU197" s="3"/>
      <c r="WV197" s="3"/>
      <c r="WW197" s="3"/>
      <c r="WX197" s="3"/>
      <c r="WY197" s="3"/>
      <c r="WZ197" s="3"/>
      <c r="XA197" s="3"/>
      <c r="XB197" s="3"/>
      <c r="XC197" s="3"/>
      <c r="XD197" s="3"/>
      <c r="XE197" s="3"/>
      <c r="XF197" s="3"/>
      <c r="XG197" s="3"/>
      <c r="XH197" s="3"/>
      <c r="XI197" s="3"/>
      <c r="XJ197" s="3"/>
      <c r="XK197" s="3"/>
      <c r="XL197" s="3"/>
      <c r="XM197" s="3"/>
      <c r="XN197" s="3"/>
      <c r="XO197" s="3"/>
      <c r="XP197" s="3"/>
      <c r="XQ197" s="3"/>
      <c r="XR197" s="3"/>
      <c r="XS197" s="3"/>
      <c r="XT197" s="3"/>
      <c r="XU197" s="3"/>
      <c r="XV197" s="3"/>
      <c r="XW197" s="3"/>
      <c r="XX197" s="3"/>
      <c r="XY197" s="3"/>
      <c r="XZ197" s="3"/>
      <c r="YA197" s="3"/>
      <c r="YB197" s="3"/>
      <c r="YC197" s="3"/>
      <c r="YD197" s="3"/>
      <c r="YE197" s="3"/>
      <c r="YF197" s="3"/>
      <c r="YG197" s="3"/>
      <c r="YH197" s="3"/>
      <c r="YI197" s="3"/>
      <c r="YJ197" s="3"/>
      <c r="YK197" s="3"/>
      <c r="YL197" s="3"/>
      <c r="YM197" s="3"/>
      <c r="YN197" s="3"/>
      <c r="YO197" s="3"/>
      <c r="YP197" s="3"/>
      <c r="YQ197" s="3"/>
      <c r="YR197" s="3"/>
      <c r="YS197" s="3"/>
      <c r="YT197" s="3"/>
      <c r="YU197" s="3"/>
      <c r="YV197" s="3"/>
      <c r="YW197" s="3"/>
      <c r="YX197" s="3"/>
      <c r="YY197" s="3"/>
      <c r="YZ197" s="3"/>
      <c r="ZA197" s="3"/>
      <c r="ZB197" s="3"/>
      <c r="ZC197" s="3"/>
      <c r="ZD197" s="3"/>
      <c r="ZE197" s="3"/>
      <c r="ZF197" s="3"/>
      <c r="ZG197" s="3"/>
      <c r="ZH197" s="3"/>
      <c r="ZI197" s="3"/>
      <c r="ZJ197" s="3"/>
      <c r="ZK197" s="3"/>
      <c r="ZL197" s="3"/>
      <c r="ZM197" s="3"/>
      <c r="ZN197" s="3"/>
      <c r="ZO197" s="3"/>
      <c r="ZP197" s="3"/>
      <c r="ZQ197" s="3"/>
      <c r="ZR197" s="3"/>
      <c r="ZS197" s="3"/>
      <c r="ZT197" s="3"/>
      <c r="ZU197" s="3"/>
      <c r="ZV197" s="3"/>
      <c r="ZW197" s="3"/>
      <c r="ZX197" s="3"/>
      <c r="ZY197" s="3"/>
      <c r="ZZ197" s="3"/>
      <c r="AAA197" s="3"/>
      <c r="AAB197" s="3"/>
      <c r="AAC197" s="3"/>
      <c r="AAD197" s="3"/>
      <c r="AAE197" s="3"/>
      <c r="AAF197" s="3"/>
      <c r="AAG197" s="3"/>
      <c r="AAH197" s="3"/>
      <c r="AAI197" s="3"/>
      <c r="AAJ197" s="3"/>
      <c r="AAK197" s="3"/>
      <c r="AAL197" s="3"/>
      <c r="AAM197" s="3"/>
      <c r="AAN197" s="3"/>
      <c r="AAO197" s="3"/>
      <c r="AAP197" s="3"/>
      <c r="AAQ197" s="3"/>
      <c r="AAR197" s="3"/>
      <c r="AAS197" s="3"/>
      <c r="AAT197" s="3"/>
      <c r="AAU197" s="3"/>
      <c r="AAV197" s="3"/>
      <c r="AAW197" s="3"/>
      <c r="AAX197" s="3"/>
      <c r="AAY197" s="3"/>
      <c r="AAZ197" s="3"/>
      <c r="ABA197" s="3"/>
      <c r="ABB197" s="3"/>
      <c r="ABC197" s="3"/>
      <c r="ABD197" s="3"/>
      <c r="ABE197" s="3"/>
      <c r="ABF197" s="3"/>
      <c r="ABG197" s="3"/>
      <c r="ABH197" s="3"/>
      <c r="ABI197" s="3"/>
      <c r="ABJ197" s="3"/>
      <c r="ABK197" s="3"/>
      <c r="ABL197" s="3"/>
      <c r="ABM197" s="3"/>
      <c r="ABN197" s="3"/>
      <c r="ABO197" s="3"/>
      <c r="ABP197" s="3"/>
      <c r="ABQ197" s="3"/>
      <c r="ABR197" s="3"/>
      <c r="ABS197" s="3"/>
      <c r="ABT197" s="3"/>
      <c r="ABU197" s="3"/>
      <c r="ABV197" s="3"/>
      <c r="ABW197" s="3"/>
      <c r="ABX197" s="3"/>
      <c r="ABY197" s="3"/>
      <c r="ABZ197" s="3"/>
      <c r="ACA197" s="3"/>
      <c r="ACB197" s="3"/>
      <c r="ACC197" s="3"/>
      <c r="ACD197" s="3"/>
      <c r="ACE197" s="3"/>
      <c r="ACF197" s="3"/>
      <c r="ACG197" s="3"/>
      <c r="ACH197" s="3"/>
      <c r="ACI197" s="3"/>
      <c r="ACJ197" s="3"/>
      <c r="ACK197" s="3"/>
      <c r="ACL197" s="3"/>
      <c r="ACM197" s="3"/>
      <c r="ACN197" s="3"/>
      <c r="ACO197" s="3"/>
      <c r="ACP197" s="3"/>
      <c r="ACQ197" s="3"/>
      <c r="ACR197" s="3"/>
      <c r="ACS197" s="3"/>
      <c r="ACT197" s="3"/>
      <c r="ACU197" s="3"/>
      <c r="ACV197" s="3"/>
      <c r="ACW197" s="3"/>
      <c r="ACX197" s="3"/>
      <c r="ACY197" s="3"/>
      <c r="ACZ197" s="3"/>
      <c r="ADA197" s="3"/>
      <c r="ADB197" s="3"/>
      <c r="ADC197" s="3"/>
      <c r="ADD197" s="3"/>
      <c r="ADE197" s="3"/>
      <c r="ADF197" s="3"/>
      <c r="ADG197" s="3"/>
      <c r="ADH197" s="3"/>
      <c r="ADI197" s="3"/>
      <c r="ADJ197" s="3"/>
      <c r="ADK197" s="3"/>
      <c r="ADL197" s="3"/>
      <c r="ADM197" s="3"/>
      <c r="ADN197" s="3"/>
      <c r="ADO197" s="3"/>
      <c r="ADP197" s="3"/>
      <c r="ADQ197" s="3"/>
      <c r="ADR197" s="3"/>
      <c r="ADS197" s="3"/>
      <c r="ADT197" s="3"/>
      <c r="ADU197" s="3"/>
      <c r="ADV197" s="3"/>
      <c r="ADW197" s="3"/>
      <c r="ADX197" s="3"/>
      <c r="ADY197" s="3"/>
      <c r="ADZ197" s="3"/>
      <c r="AEA197" s="3"/>
      <c r="AEB197" s="3"/>
      <c r="AEC197" s="3"/>
      <c r="AED197" s="3"/>
      <c r="AEE197" s="3"/>
      <c r="AEF197" s="3"/>
      <c r="AEG197" s="3"/>
      <c r="AEH197" s="3"/>
      <c r="AEI197" s="3"/>
      <c r="AEJ197" s="3"/>
      <c r="AEK197" s="3"/>
      <c r="AEL197" s="3"/>
      <c r="AEM197" s="3"/>
      <c r="AEN197" s="3"/>
      <c r="AEO197" s="3"/>
      <c r="AEP197" s="3"/>
      <c r="AEQ197" s="3"/>
      <c r="AER197" s="3"/>
      <c r="AES197" s="3"/>
      <c r="AET197" s="3"/>
      <c r="AEU197" s="3"/>
      <c r="AEV197" s="3"/>
      <c r="AEW197" s="3"/>
      <c r="AEX197" s="3"/>
      <c r="AEY197" s="3"/>
      <c r="AEZ197" s="3"/>
      <c r="AFA197" s="3"/>
      <c r="AFB197" s="3"/>
      <c r="AFC197" s="3"/>
      <c r="AFD197" s="3"/>
      <c r="AFE197" s="3"/>
      <c r="AFF197" s="3"/>
      <c r="AFG197" s="3"/>
      <c r="AFH197" s="3"/>
      <c r="AFI197" s="3"/>
      <c r="AFJ197" s="3"/>
      <c r="AFK197" s="3"/>
      <c r="AFL197" s="3"/>
      <c r="AFM197" s="3"/>
      <c r="AFN197" s="3"/>
      <c r="AFO197" s="3"/>
      <c r="AFP197" s="3"/>
      <c r="AFQ197" s="3"/>
      <c r="AFR197" s="3"/>
      <c r="AFS197" s="3"/>
      <c r="AFT197" s="3"/>
      <c r="AFU197" s="3"/>
      <c r="AFV197" s="3"/>
      <c r="AFW197" s="3"/>
      <c r="AFX197" s="3"/>
      <c r="AFY197" s="3"/>
      <c r="AFZ197" s="3"/>
      <c r="AGA197" s="3"/>
      <c r="AGB197" s="3"/>
      <c r="AGC197" s="3"/>
      <c r="AGD197" s="3"/>
      <c r="AGE197" s="3"/>
      <c r="AGF197" s="3"/>
      <c r="AGG197" s="3"/>
      <c r="AGH197" s="3"/>
      <c r="AGI197" s="3"/>
      <c r="AGJ197" s="3"/>
      <c r="AGK197" s="3"/>
      <c r="AGL197" s="3"/>
      <c r="AGM197" s="3"/>
      <c r="AGN197" s="3"/>
      <c r="AGO197" s="3"/>
      <c r="AGP197" s="3"/>
      <c r="AGQ197" s="3"/>
      <c r="AGR197" s="3"/>
      <c r="AGS197" s="3"/>
      <c r="AGT197" s="3"/>
      <c r="AGU197" s="3"/>
      <c r="AGV197" s="3"/>
      <c r="AGW197" s="3"/>
      <c r="AGX197" s="3"/>
      <c r="AGY197" s="3"/>
      <c r="AGZ197" s="3"/>
      <c r="AHA197" s="3"/>
      <c r="AHB197" s="3"/>
      <c r="AHC197" s="3"/>
      <c r="AHD197" s="3"/>
      <c r="AHE197" s="3"/>
      <c r="AHF197" s="3"/>
      <c r="AHG197" s="3"/>
      <c r="AHH197" s="3"/>
      <c r="AHI197" s="3"/>
      <c r="AHJ197" s="3"/>
      <c r="AHK197" s="3"/>
      <c r="AHL197" s="3"/>
      <c r="AHM197" s="3"/>
      <c r="AHN197" s="3"/>
      <c r="AHO197" s="3"/>
      <c r="AHP197" s="3"/>
      <c r="AHQ197" s="3"/>
      <c r="AHR197" s="3"/>
      <c r="AHS197" s="3"/>
      <c r="AHT197" s="3"/>
      <c r="AHU197" s="3"/>
      <c r="AHV197" s="3"/>
      <c r="AHW197" s="3"/>
      <c r="AHX197" s="3"/>
      <c r="AHY197" s="3"/>
      <c r="AHZ197" s="3"/>
      <c r="AIA197" s="3"/>
      <c r="AIB197" s="3"/>
      <c r="AIC197" s="3"/>
      <c r="AID197" s="3"/>
      <c r="AIE197" s="3"/>
      <c r="AIF197" s="3"/>
      <c r="AIG197" s="3"/>
      <c r="AIH197" s="3"/>
      <c r="AII197" s="3"/>
      <c r="AIJ197" s="3"/>
      <c r="AIK197" s="3"/>
      <c r="AIL197" s="3"/>
      <c r="AIM197" s="3"/>
      <c r="AIN197" s="3"/>
      <c r="AIO197" s="3"/>
      <c r="AIP197" s="3"/>
      <c r="AIQ197" s="3"/>
      <c r="AIR197" s="3"/>
      <c r="AIS197" s="3"/>
      <c r="AIT197" s="3"/>
      <c r="AIU197" s="3"/>
      <c r="AIV197" s="3"/>
      <c r="AIW197" s="3"/>
      <c r="AIX197" s="3"/>
      <c r="AIY197" s="3"/>
      <c r="AIZ197" s="3"/>
      <c r="AJA197" s="3"/>
      <c r="AJB197" s="3"/>
      <c r="AJC197" s="3"/>
      <c r="AJD197" s="3"/>
      <c r="AJE197" s="3"/>
      <c r="AJF197" s="3"/>
      <c r="AJG197" s="3"/>
      <c r="AJH197" s="3"/>
      <c r="AJI197" s="3"/>
      <c r="AJJ197" s="3"/>
      <c r="AJK197" s="3"/>
      <c r="AJL197" s="3"/>
      <c r="AJM197" s="3"/>
      <c r="AJN197" s="3"/>
      <c r="AJO197" s="3"/>
      <c r="AJP197" s="3"/>
      <c r="AJQ197" s="3"/>
      <c r="AJR197" s="3"/>
      <c r="AJS197" s="3"/>
      <c r="AJT197" s="3"/>
      <c r="AJU197" s="3"/>
      <c r="AJV197" s="3"/>
      <c r="AJW197" s="3"/>
      <c r="AJX197" s="3"/>
      <c r="AJY197" s="3"/>
      <c r="AJZ197" s="3"/>
      <c r="AKA197" s="3"/>
      <c r="AKB197" s="3"/>
      <c r="AKC197" s="3"/>
      <c r="AKD197" s="3"/>
      <c r="AKE197" s="3"/>
      <c r="AKF197" s="3"/>
      <c r="AKG197" s="3"/>
      <c r="AKH197" s="3"/>
      <c r="AKI197" s="3"/>
      <c r="AKJ197" s="3"/>
      <c r="AKK197" s="3"/>
      <c r="AKL197" s="3"/>
      <c r="AKM197" s="3"/>
      <c r="AKN197" s="3"/>
      <c r="AKO197" s="3"/>
      <c r="AKP197" s="3"/>
      <c r="AKQ197" s="3"/>
      <c r="AKR197" s="3"/>
      <c r="AKS197" s="3"/>
      <c r="AKT197" s="3"/>
      <c r="AKU197" s="3"/>
      <c r="AKV197" s="3"/>
      <c r="AKW197" s="3"/>
      <c r="AKX197" s="3"/>
      <c r="AKY197" s="3"/>
      <c r="AKZ197" s="3"/>
      <c r="ALA197" s="3"/>
    </row>
    <row r="198" spans="1:989" s="35" customFormat="1" x14ac:dyDescent="0.2">
      <c r="A198" s="26" t="s">
        <v>9</v>
      </c>
      <c r="B198" s="72"/>
      <c r="C198" s="72"/>
      <c r="D198" s="72"/>
      <c r="E198" s="69"/>
      <c r="F198" s="69"/>
      <c r="G198" s="86"/>
      <c r="H198" s="68"/>
      <c r="I198" s="68"/>
      <c r="J198" s="70"/>
      <c r="K198" s="70"/>
      <c r="L198" s="71"/>
      <c r="M198" s="7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  <c r="MQ198" s="3"/>
      <c r="MR198" s="3"/>
      <c r="MS198" s="3"/>
      <c r="MT198" s="3"/>
      <c r="MU198" s="3"/>
      <c r="MV198" s="3"/>
      <c r="MW198" s="3"/>
      <c r="MX198" s="3"/>
      <c r="MY198" s="3"/>
      <c r="MZ198" s="3"/>
      <c r="NA198" s="3"/>
      <c r="NB198" s="3"/>
      <c r="NC198" s="3"/>
      <c r="ND198" s="3"/>
      <c r="NE198" s="3"/>
      <c r="NF198" s="3"/>
      <c r="NG198" s="3"/>
      <c r="NH198" s="3"/>
      <c r="NI198" s="3"/>
      <c r="NJ198" s="3"/>
      <c r="NK198" s="3"/>
      <c r="NL198" s="3"/>
      <c r="NM198" s="3"/>
      <c r="NN198" s="3"/>
      <c r="NO198" s="3"/>
      <c r="NP198" s="3"/>
      <c r="NQ198" s="3"/>
      <c r="NR198" s="3"/>
      <c r="NS198" s="3"/>
      <c r="NT198" s="3"/>
      <c r="NU198" s="3"/>
      <c r="NV198" s="3"/>
      <c r="NW198" s="3"/>
      <c r="NX198" s="3"/>
      <c r="NY198" s="3"/>
      <c r="NZ198" s="3"/>
      <c r="OA198" s="3"/>
      <c r="OB198" s="3"/>
      <c r="OC198" s="3"/>
      <c r="OD198" s="3"/>
      <c r="OE198" s="3"/>
      <c r="OF198" s="3"/>
      <c r="OG198" s="3"/>
      <c r="OH198" s="3"/>
      <c r="OI198" s="3"/>
      <c r="OJ198" s="3"/>
      <c r="OK198" s="3"/>
      <c r="OL198" s="3"/>
      <c r="OM198" s="3"/>
      <c r="ON198" s="3"/>
      <c r="OO198" s="3"/>
      <c r="OP198" s="3"/>
      <c r="OQ198" s="3"/>
      <c r="OR198" s="3"/>
      <c r="OS198" s="3"/>
      <c r="OT198" s="3"/>
      <c r="OU198" s="3"/>
      <c r="OV198" s="3"/>
      <c r="OW198" s="3"/>
      <c r="OX198" s="3"/>
      <c r="OY198" s="3"/>
      <c r="OZ198" s="3"/>
      <c r="PA198" s="3"/>
      <c r="PB198" s="3"/>
      <c r="PC198" s="3"/>
      <c r="PD198" s="3"/>
      <c r="PE198" s="3"/>
      <c r="PF198" s="3"/>
      <c r="PG198" s="3"/>
      <c r="PH198" s="3"/>
      <c r="PI198" s="3"/>
      <c r="PJ198" s="3"/>
      <c r="PK198" s="3"/>
      <c r="PL198" s="3"/>
      <c r="PM198" s="3"/>
      <c r="PN198" s="3"/>
      <c r="PO198" s="3"/>
      <c r="PP198" s="3"/>
      <c r="PQ198" s="3"/>
      <c r="PR198" s="3"/>
      <c r="PS198" s="3"/>
      <c r="PT198" s="3"/>
      <c r="PU198" s="3"/>
      <c r="PV198" s="3"/>
      <c r="PW198" s="3"/>
      <c r="PX198" s="3"/>
      <c r="PY198" s="3"/>
      <c r="PZ198" s="3"/>
      <c r="QA198" s="3"/>
      <c r="QB198" s="3"/>
      <c r="QC198" s="3"/>
      <c r="QD198" s="3"/>
      <c r="QE198" s="3"/>
      <c r="QF198" s="3"/>
      <c r="QG198" s="3"/>
      <c r="QH198" s="3"/>
      <c r="QI198" s="3"/>
      <c r="QJ198" s="3"/>
      <c r="QK198" s="3"/>
      <c r="QL198" s="3"/>
      <c r="QM198" s="3"/>
      <c r="QN198" s="3"/>
      <c r="QO198" s="3"/>
      <c r="QP198" s="3"/>
      <c r="QQ198" s="3"/>
      <c r="QR198" s="3"/>
      <c r="QS198" s="3"/>
      <c r="QT198" s="3"/>
      <c r="QU198" s="3"/>
      <c r="QV198" s="3"/>
      <c r="QW198" s="3"/>
      <c r="QX198" s="3"/>
      <c r="QY198" s="3"/>
      <c r="QZ198" s="3"/>
      <c r="RA198" s="3"/>
      <c r="RB198" s="3"/>
      <c r="RC198" s="3"/>
      <c r="RD198" s="3"/>
      <c r="RE198" s="3"/>
      <c r="RF198" s="3"/>
      <c r="RG198" s="3"/>
      <c r="RH198" s="3"/>
      <c r="RI198" s="3"/>
      <c r="RJ198" s="3"/>
      <c r="RK198" s="3"/>
      <c r="RL198" s="3"/>
      <c r="RM198" s="3"/>
      <c r="RN198" s="3"/>
      <c r="RO198" s="3"/>
      <c r="RP198" s="3"/>
      <c r="RQ198" s="3"/>
      <c r="RR198" s="3"/>
      <c r="RS198" s="3"/>
      <c r="RT198" s="3"/>
      <c r="RU198" s="3"/>
      <c r="RV198" s="3"/>
      <c r="RW198" s="3"/>
      <c r="RX198" s="3"/>
      <c r="RY198" s="3"/>
      <c r="RZ198" s="3"/>
      <c r="SA198" s="3"/>
      <c r="SB198" s="3"/>
      <c r="SC198" s="3"/>
      <c r="SD198" s="3"/>
      <c r="SE198" s="3"/>
      <c r="SF198" s="3"/>
      <c r="SG198" s="3"/>
      <c r="SH198" s="3"/>
      <c r="SI198" s="3"/>
      <c r="SJ198" s="3"/>
      <c r="SK198" s="3"/>
      <c r="SL198" s="3"/>
      <c r="SM198" s="3"/>
      <c r="SN198" s="3"/>
      <c r="SO198" s="3"/>
      <c r="SP198" s="3"/>
      <c r="SQ198" s="3"/>
      <c r="SR198" s="3"/>
      <c r="SS198" s="3"/>
      <c r="ST198" s="3"/>
      <c r="SU198" s="3"/>
      <c r="SV198" s="3"/>
      <c r="SW198" s="3"/>
      <c r="SX198" s="3"/>
      <c r="SY198" s="3"/>
      <c r="SZ198" s="3"/>
      <c r="TA198" s="3"/>
      <c r="TB198" s="3"/>
      <c r="TC198" s="3"/>
      <c r="TD198" s="3"/>
      <c r="TE198" s="3"/>
      <c r="TF198" s="3"/>
      <c r="TG198" s="3"/>
      <c r="TH198" s="3"/>
      <c r="TI198" s="3"/>
      <c r="TJ198" s="3"/>
      <c r="TK198" s="3"/>
      <c r="TL198" s="3"/>
      <c r="TM198" s="3"/>
      <c r="TN198" s="3"/>
      <c r="TO198" s="3"/>
      <c r="TP198" s="3"/>
      <c r="TQ198" s="3"/>
      <c r="TR198" s="3"/>
      <c r="TS198" s="3"/>
      <c r="TT198" s="3"/>
      <c r="TU198" s="3"/>
      <c r="TV198" s="3"/>
      <c r="TW198" s="3"/>
      <c r="TX198" s="3"/>
      <c r="TY198" s="3"/>
      <c r="TZ198" s="3"/>
      <c r="UA198" s="3"/>
      <c r="UB198" s="3"/>
      <c r="UC198" s="3"/>
      <c r="UD198" s="3"/>
      <c r="UE198" s="3"/>
      <c r="UF198" s="3"/>
      <c r="UG198" s="3"/>
      <c r="UH198" s="3"/>
      <c r="UI198" s="3"/>
      <c r="UJ198" s="3"/>
      <c r="UK198" s="3"/>
      <c r="UL198" s="3"/>
      <c r="UM198" s="3"/>
      <c r="UN198" s="3"/>
      <c r="UO198" s="3"/>
      <c r="UP198" s="3"/>
      <c r="UQ198" s="3"/>
      <c r="UR198" s="3"/>
      <c r="US198" s="3"/>
      <c r="UT198" s="3"/>
      <c r="UU198" s="3"/>
      <c r="UV198" s="3"/>
      <c r="UW198" s="3"/>
      <c r="UX198" s="3"/>
      <c r="UY198" s="3"/>
      <c r="UZ198" s="3"/>
      <c r="VA198" s="3"/>
      <c r="VB198" s="3"/>
      <c r="VC198" s="3"/>
      <c r="VD198" s="3"/>
      <c r="VE198" s="3"/>
      <c r="VF198" s="3"/>
      <c r="VG198" s="3"/>
      <c r="VH198" s="3"/>
      <c r="VI198" s="3"/>
      <c r="VJ198" s="3"/>
      <c r="VK198" s="3"/>
      <c r="VL198" s="3"/>
      <c r="VM198" s="3"/>
      <c r="VN198" s="3"/>
      <c r="VO198" s="3"/>
      <c r="VP198" s="3"/>
      <c r="VQ198" s="3"/>
      <c r="VR198" s="3"/>
      <c r="VS198" s="3"/>
      <c r="VT198" s="3"/>
      <c r="VU198" s="3"/>
      <c r="VV198" s="3"/>
      <c r="VW198" s="3"/>
      <c r="VX198" s="3"/>
      <c r="VY198" s="3"/>
      <c r="VZ198" s="3"/>
      <c r="WA198" s="3"/>
      <c r="WB198" s="3"/>
      <c r="WC198" s="3"/>
      <c r="WD198" s="3"/>
      <c r="WE198" s="3"/>
      <c r="WF198" s="3"/>
      <c r="WG198" s="3"/>
      <c r="WH198" s="3"/>
      <c r="WI198" s="3"/>
      <c r="WJ198" s="3"/>
      <c r="WK198" s="3"/>
      <c r="WL198" s="3"/>
      <c r="WM198" s="3"/>
      <c r="WN198" s="3"/>
      <c r="WO198" s="3"/>
      <c r="WP198" s="3"/>
      <c r="WQ198" s="3"/>
      <c r="WR198" s="3"/>
      <c r="WS198" s="3"/>
      <c r="WT198" s="3"/>
      <c r="WU198" s="3"/>
      <c r="WV198" s="3"/>
      <c r="WW198" s="3"/>
      <c r="WX198" s="3"/>
      <c r="WY198" s="3"/>
      <c r="WZ198" s="3"/>
      <c r="XA198" s="3"/>
      <c r="XB198" s="3"/>
      <c r="XC198" s="3"/>
      <c r="XD198" s="3"/>
      <c r="XE198" s="3"/>
      <c r="XF198" s="3"/>
      <c r="XG198" s="3"/>
      <c r="XH198" s="3"/>
      <c r="XI198" s="3"/>
      <c r="XJ198" s="3"/>
      <c r="XK198" s="3"/>
      <c r="XL198" s="3"/>
      <c r="XM198" s="3"/>
      <c r="XN198" s="3"/>
      <c r="XO198" s="3"/>
      <c r="XP198" s="3"/>
      <c r="XQ198" s="3"/>
      <c r="XR198" s="3"/>
      <c r="XS198" s="3"/>
      <c r="XT198" s="3"/>
      <c r="XU198" s="3"/>
      <c r="XV198" s="3"/>
      <c r="XW198" s="3"/>
      <c r="XX198" s="3"/>
      <c r="XY198" s="3"/>
      <c r="XZ198" s="3"/>
      <c r="YA198" s="3"/>
      <c r="YB198" s="3"/>
      <c r="YC198" s="3"/>
      <c r="YD198" s="3"/>
      <c r="YE198" s="3"/>
      <c r="YF198" s="3"/>
      <c r="YG198" s="3"/>
      <c r="YH198" s="3"/>
      <c r="YI198" s="3"/>
      <c r="YJ198" s="3"/>
      <c r="YK198" s="3"/>
      <c r="YL198" s="3"/>
      <c r="YM198" s="3"/>
      <c r="YN198" s="3"/>
      <c r="YO198" s="3"/>
      <c r="YP198" s="3"/>
      <c r="YQ198" s="3"/>
      <c r="YR198" s="3"/>
      <c r="YS198" s="3"/>
      <c r="YT198" s="3"/>
      <c r="YU198" s="3"/>
      <c r="YV198" s="3"/>
      <c r="YW198" s="3"/>
      <c r="YX198" s="3"/>
      <c r="YY198" s="3"/>
      <c r="YZ198" s="3"/>
      <c r="ZA198" s="3"/>
      <c r="ZB198" s="3"/>
      <c r="ZC198" s="3"/>
      <c r="ZD198" s="3"/>
      <c r="ZE198" s="3"/>
      <c r="ZF198" s="3"/>
      <c r="ZG198" s="3"/>
      <c r="ZH198" s="3"/>
      <c r="ZI198" s="3"/>
      <c r="ZJ198" s="3"/>
      <c r="ZK198" s="3"/>
      <c r="ZL198" s="3"/>
      <c r="ZM198" s="3"/>
      <c r="ZN198" s="3"/>
      <c r="ZO198" s="3"/>
      <c r="ZP198" s="3"/>
      <c r="ZQ198" s="3"/>
      <c r="ZR198" s="3"/>
      <c r="ZS198" s="3"/>
      <c r="ZT198" s="3"/>
      <c r="ZU198" s="3"/>
      <c r="ZV198" s="3"/>
      <c r="ZW198" s="3"/>
      <c r="ZX198" s="3"/>
      <c r="ZY198" s="3"/>
      <c r="ZZ198" s="3"/>
      <c r="AAA198" s="3"/>
      <c r="AAB198" s="3"/>
      <c r="AAC198" s="3"/>
      <c r="AAD198" s="3"/>
      <c r="AAE198" s="3"/>
      <c r="AAF198" s="3"/>
      <c r="AAG198" s="3"/>
      <c r="AAH198" s="3"/>
      <c r="AAI198" s="3"/>
      <c r="AAJ198" s="3"/>
      <c r="AAK198" s="3"/>
      <c r="AAL198" s="3"/>
      <c r="AAM198" s="3"/>
      <c r="AAN198" s="3"/>
      <c r="AAO198" s="3"/>
      <c r="AAP198" s="3"/>
      <c r="AAQ198" s="3"/>
      <c r="AAR198" s="3"/>
      <c r="AAS198" s="3"/>
      <c r="AAT198" s="3"/>
      <c r="AAU198" s="3"/>
      <c r="AAV198" s="3"/>
      <c r="AAW198" s="3"/>
      <c r="AAX198" s="3"/>
      <c r="AAY198" s="3"/>
      <c r="AAZ198" s="3"/>
      <c r="ABA198" s="3"/>
      <c r="ABB198" s="3"/>
      <c r="ABC198" s="3"/>
      <c r="ABD198" s="3"/>
      <c r="ABE198" s="3"/>
      <c r="ABF198" s="3"/>
      <c r="ABG198" s="3"/>
      <c r="ABH198" s="3"/>
      <c r="ABI198" s="3"/>
      <c r="ABJ198" s="3"/>
      <c r="ABK198" s="3"/>
      <c r="ABL198" s="3"/>
      <c r="ABM198" s="3"/>
      <c r="ABN198" s="3"/>
      <c r="ABO198" s="3"/>
      <c r="ABP198" s="3"/>
      <c r="ABQ198" s="3"/>
      <c r="ABR198" s="3"/>
      <c r="ABS198" s="3"/>
      <c r="ABT198" s="3"/>
      <c r="ABU198" s="3"/>
      <c r="ABV198" s="3"/>
      <c r="ABW198" s="3"/>
      <c r="ABX198" s="3"/>
      <c r="ABY198" s="3"/>
      <c r="ABZ198" s="3"/>
      <c r="ACA198" s="3"/>
      <c r="ACB198" s="3"/>
      <c r="ACC198" s="3"/>
      <c r="ACD198" s="3"/>
      <c r="ACE198" s="3"/>
      <c r="ACF198" s="3"/>
      <c r="ACG198" s="3"/>
      <c r="ACH198" s="3"/>
      <c r="ACI198" s="3"/>
      <c r="ACJ198" s="3"/>
      <c r="ACK198" s="3"/>
      <c r="ACL198" s="3"/>
      <c r="ACM198" s="3"/>
      <c r="ACN198" s="3"/>
      <c r="ACO198" s="3"/>
      <c r="ACP198" s="3"/>
      <c r="ACQ198" s="3"/>
      <c r="ACR198" s="3"/>
      <c r="ACS198" s="3"/>
      <c r="ACT198" s="3"/>
      <c r="ACU198" s="3"/>
      <c r="ACV198" s="3"/>
      <c r="ACW198" s="3"/>
      <c r="ACX198" s="3"/>
      <c r="ACY198" s="3"/>
      <c r="ACZ198" s="3"/>
      <c r="ADA198" s="3"/>
      <c r="ADB198" s="3"/>
      <c r="ADC198" s="3"/>
      <c r="ADD198" s="3"/>
      <c r="ADE198" s="3"/>
      <c r="ADF198" s="3"/>
      <c r="ADG198" s="3"/>
      <c r="ADH198" s="3"/>
      <c r="ADI198" s="3"/>
      <c r="ADJ198" s="3"/>
      <c r="ADK198" s="3"/>
      <c r="ADL198" s="3"/>
      <c r="ADM198" s="3"/>
      <c r="ADN198" s="3"/>
      <c r="ADO198" s="3"/>
      <c r="ADP198" s="3"/>
      <c r="ADQ198" s="3"/>
      <c r="ADR198" s="3"/>
      <c r="ADS198" s="3"/>
      <c r="ADT198" s="3"/>
      <c r="ADU198" s="3"/>
      <c r="ADV198" s="3"/>
      <c r="ADW198" s="3"/>
      <c r="ADX198" s="3"/>
      <c r="ADY198" s="3"/>
      <c r="ADZ198" s="3"/>
      <c r="AEA198" s="3"/>
      <c r="AEB198" s="3"/>
      <c r="AEC198" s="3"/>
      <c r="AED198" s="3"/>
      <c r="AEE198" s="3"/>
      <c r="AEF198" s="3"/>
      <c r="AEG198" s="3"/>
      <c r="AEH198" s="3"/>
      <c r="AEI198" s="3"/>
      <c r="AEJ198" s="3"/>
      <c r="AEK198" s="3"/>
      <c r="AEL198" s="3"/>
      <c r="AEM198" s="3"/>
      <c r="AEN198" s="3"/>
      <c r="AEO198" s="3"/>
      <c r="AEP198" s="3"/>
      <c r="AEQ198" s="3"/>
      <c r="AER198" s="3"/>
      <c r="AES198" s="3"/>
      <c r="AET198" s="3"/>
      <c r="AEU198" s="3"/>
      <c r="AEV198" s="3"/>
      <c r="AEW198" s="3"/>
      <c r="AEX198" s="3"/>
      <c r="AEY198" s="3"/>
      <c r="AEZ198" s="3"/>
      <c r="AFA198" s="3"/>
      <c r="AFB198" s="3"/>
      <c r="AFC198" s="3"/>
      <c r="AFD198" s="3"/>
      <c r="AFE198" s="3"/>
      <c r="AFF198" s="3"/>
      <c r="AFG198" s="3"/>
      <c r="AFH198" s="3"/>
      <c r="AFI198" s="3"/>
      <c r="AFJ198" s="3"/>
      <c r="AFK198" s="3"/>
      <c r="AFL198" s="3"/>
      <c r="AFM198" s="3"/>
      <c r="AFN198" s="3"/>
      <c r="AFO198" s="3"/>
      <c r="AFP198" s="3"/>
      <c r="AFQ198" s="3"/>
      <c r="AFR198" s="3"/>
      <c r="AFS198" s="3"/>
      <c r="AFT198" s="3"/>
      <c r="AFU198" s="3"/>
      <c r="AFV198" s="3"/>
      <c r="AFW198" s="3"/>
      <c r="AFX198" s="3"/>
      <c r="AFY198" s="3"/>
      <c r="AFZ198" s="3"/>
      <c r="AGA198" s="3"/>
      <c r="AGB198" s="3"/>
      <c r="AGC198" s="3"/>
      <c r="AGD198" s="3"/>
      <c r="AGE198" s="3"/>
      <c r="AGF198" s="3"/>
      <c r="AGG198" s="3"/>
      <c r="AGH198" s="3"/>
      <c r="AGI198" s="3"/>
      <c r="AGJ198" s="3"/>
      <c r="AGK198" s="3"/>
      <c r="AGL198" s="3"/>
      <c r="AGM198" s="3"/>
      <c r="AGN198" s="3"/>
      <c r="AGO198" s="3"/>
      <c r="AGP198" s="3"/>
      <c r="AGQ198" s="3"/>
      <c r="AGR198" s="3"/>
      <c r="AGS198" s="3"/>
      <c r="AGT198" s="3"/>
      <c r="AGU198" s="3"/>
      <c r="AGV198" s="3"/>
      <c r="AGW198" s="3"/>
      <c r="AGX198" s="3"/>
      <c r="AGY198" s="3"/>
      <c r="AGZ198" s="3"/>
      <c r="AHA198" s="3"/>
      <c r="AHB198" s="3"/>
      <c r="AHC198" s="3"/>
      <c r="AHD198" s="3"/>
      <c r="AHE198" s="3"/>
      <c r="AHF198" s="3"/>
      <c r="AHG198" s="3"/>
      <c r="AHH198" s="3"/>
      <c r="AHI198" s="3"/>
      <c r="AHJ198" s="3"/>
      <c r="AHK198" s="3"/>
      <c r="AHL198" s="3"/>
      <c r="AHM198" s="3"/>
      <c r="AHN198" s="3"/>
      <c r="AHO198" s="3"/>
      <c r="AHP198" s="3"/>
      <c r="AHQ198" s="3"/>
      <c r="AHR198" s="3"/>
      <c r="AHS198" s="3"/>
      <c r="AHT198" s="3"/>
      <c r="AHU198" s="3"/>
      <c r="AHV198" s="3"/>
      <c r="AHW198" s="3"/>
      <c r="AHX198" s="3"/>
      <c r="AHY198" s="3"/>
      <c r="AHZ198" s="3"/>
      <c r="AIA198" s="3"/>
      <c r="AIB198" s="3"/>
      <c r="AIC198" s="3"/>
      <c r="AID198" s="3"/>
      <c r="AIE198" s="3"/>
      <c r="AIF198" s="3"/>
      <c r="AIG198" s="3"/>
      <c r="AIH198" s="3"/>
      <c r="AII198" s="3"/>
      <c r="AIJ198" s="3"/>
      <c r="AIK198" s="3"/>
      <c r="AIL198" s="3"/>
      <c r="AIM198" s="3"/>
      <c r="AIN198" s="3"/>
      <c r="AIO198" s="3"/>
      <c r="AIP198" s="3"/>
      <c r="AIQ198" s="3"/>
      <c r="AIR198" s="3"/>
      <c r="AIS198" s="3"/>
      <c r="AIT198" s="3"/>
      <c r="AIU198" s="3"/>
      <c r="AIV198" s="3"/>
      <c r="AIW198" s="3"/>
      <c r="AIX198" s="3"/>
      <c r="AIY198" s="3"/>
      <c r="AIZ198" s="3"/>
      <c r="AJA198" s="3"/>
      <c r="AJB198" s="3"/>
      <c r="AJC198" s="3"/>
      <c r="AJD198" s="3"/>
      <c r="AJE198" s="3"/>
      <c r="AJF198" s="3"/>
      <c r="AJG198" s="3"/>
      <c r="AJH198" s="3"/>
      <c r="AJI198" s="3"/>
      <c r="AJJ198" s="3"/>
      <c r="AJK198" s="3"/>
      <c r="AJL198" s="3"/>
      <c r="AJM198" s="3"/>
      <c r="AJN198" s="3"/>
      <c r="AJO198" s="3"/>
      <c r="AJP198" s="3"/>
      <c r="AJQ198" s="3"/>
      <c r="AJR198" s="3"/>
      <c r="AJS198" s="3"/>
      <c r="AJT198" s="3"/>
      <c r="AJU198" s="3"/>
      <c r="AJV198" s="3"/>
      <c r="AJW198" s="3"/>
      <c r="AJX198" s="3"/>
      <c r="AJY198" s="3"/>
      <c r="AJZ198" s="3"/>
      <c r="AKA198" s="3"/>
      <c r="AKB198" s="3"/>
      <c r="AKC198" s="3"/>
      <c r="AKD198" s="3"/>
      <c r="AKE198" s="3"/>
      <c r="AKF198" s="3"/>
      <c r="AKG198" s="3"/>
      <c r="AKH198" s="3"/>
      <c r="AKI198" s="3"/>
      <c r="AKJ198" s="3"/>
      <c r="AKK198" s="3"/>
      <c r="AKL198" s="3"/>
      <c r="AKM198" s="3"/>
      <c r="AKN198" s="3"/>
      <c r="AKO198" s="3"/>
      <c r="AKP198" s="3"/>
      <c r="AKQ198" s="3"/>
      <c r="AKR198" s="3"/>
      <c r="AKS198" s="3"/>
      <c r="AKT198" s="3"/>
      <c r="AKU198" s="3"/>
      <c r="AKV198" s="3"/>
      <c r="AKW198" s="3"/>
      <c r="AKX198" s="3"/>
      <c r="AKY198" s="3"/>
      <c r="AKZ198" s="3"/>
      <c r="ALA198" s="3"/>
    </row>
    <row r="199" spans="1:989" s="35" customFormat="1" x14ac:dyDescent="0.2">
      <c r="A199" s="26" t="s">
        <v>52</v>
      </c>
      <c r="B199" s="72">
        <v>3912.4</v>
      </c>
      <c r="C199" s="72">
        <v>3912.4</v>
      </c>
      <c r="D199" s="72">
        <v>3912.4</v>
      </c>
      <c r="E199" s="73">
        <f t="shared" si="57"/>
        <v>100</v>
      </c>
      <c r="F199" s="73">
        <f t="shared" si="58"/>
        <v>100</v>
      </c>
      <c r="G199" s="86">
        <v>8905</v>
      </c>
      <c r="H199" s="72">
        <f t="shared" si="59"/>
        <v>4992.6000000000004</v>
      </c>
      <c r="I199" s="72">
        <f t="shared" si="60"/>
        <v>127.60965136489114</v>
      </c>
      <c r="J199" s="74">
        <f t="shared" si="61"/>
        <v>4992.6000000000004</v>
      </c>
      <c r="K199" s="74">
        <f t="shared" si="62"/>
        <v>127.60965136489114</v>
      </c>
      <c r="L199" s="75">
        <f t="shared" si="63"/>
        <v>4992.6000000000004</v>
      </c>
      <c r="M199" s="75">
        <f t="shared" si="64"/>
        <v>127.60965136489114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  <c r="VQ199" s="3"/>
      <c r="VR199" s="3"/>
      <c r="VS199" s="3"/>
      <c r="VT199" s="3"/>
      <c r="VU199" s="3"/>
      <c r="VV199" s="3"/>
      <c r="VW199" s="3"/>
      <c r="VX199" s="3"/>
      <c r="VY199" s="3"/>
      <c r="VZ199" s="3"/>
      <c r="WA199" s="3"/>
      <c r="WB199" s="3"/>
      <c r="WC199" s="3"/>
      <c r="WD199" s="3"/>
      <c r="WE199" s="3"/>
      <c r="WF199" s="3"/>
      <c r="WG199" s="3"/>
      <c r="WH199" s="3"/>
      <c r="WI199" s="3"/>
      <c r="WJ199" s="3"/>
      <c r="WK199" s="3"/>
      <c r="WL199" s="3"/>
      <c r="WM199" s="3"/>
      <c r="WN199" s="3"/>
      <c r="WO199" s="3"/>
      <c r="WP199" s="3"/>
      <c r="WQ199" s="3"/>
      <c r="WR199" s="3"/>
      <c r="WS199" s="3"/>
      <c r="WT199" s="3"/>
      <c r="WU199" s="3"/>
      <c r="WV199" s="3"/>
      <c r="WW199" s="3"/>
      <c r="WX199" s="3"/>
      <c r="WY199" s="3"/>
      <c r="WZ199" s="3"/>
      <c r="XA199" s="3"/>
      <c r="XB199" s="3"/>
      <c r="XC199" s="3"/>
      <c r="XD199" s="3"/>
      <c r="XE199" s="3"/>
      <c r="XF199" s="3"/>
      <c r="XG199" s="3"/>
      <c r="XH199" s="3"/>
      <c r="XI199" s="3"/>
      <c r="XJ199" s="3"/>
      <c r="XK199" s="3"/>
      <c r="XL199" s="3"/>
      <c r="XM199" s="3"/>
      <c r="XN199" s="3"/>
      <c r="XO199" s="3"/>
      <c r="XP199" s="3"/>
      <c r="XQ199" s="3"/>
      <c r="XR199" s="3"/>
      <c r="XS199" s="3"/>
      <c r="XT199" s="3"/>
      <c r="XU199" s="3"/>
      <c r="XV199" s="3"/>
      <c r="XW199" s="3"/>
      <c r="XX199" s="3"/>
      <c r="XY199" s="3"/>
      <c r="XZ199" s="3"/>
      <c r="YA199" s="3"/>
      <c r="YB199" s="3"/>
      <c r="YC199" s="3"/>
      <c r="YD199" s="3"/>
      <c r="YE199" s="3"/>
      <c r="YF199" s="3"/>
      <c r="YG199" s="3"/>
      <c r="YH199" s="3"/>
      <c r="YI199" s="3"/>
      <c r="YJ199" s="3"/>
      <c r="YK199" s="3"/>
      <c r="YL199" s="3"/>
      <c r="YM199" s="3"/>
      <c r="YN199" s="3"/>
      <c r="YO199" s="3"/>
      <c r="YP199" s="3"/>
      <c r="YQ199" s="3"/>
      <c r="YR199" s="3"/>
      <c r="YS199" s="3"/>
      <c r="YT199" s="3"/>
      <c r="YU199" s="3"/>
      <c r="YV199" s="3"/>
      <c r="YW199" s="3"/>
      <c r="YX199" s="3"/>
      <c r="YY199" s="3"/>
      <c r="YZ199" s="3"/>
      <c r="ZA199" s="3"/>
      <c r="ZB199" s="3"/>
      <c r="ZC199" s="3"/>
      <c r="ZD199" s="3"/>
      <c r="ZE199" s="3"/>
      <c r="ZF199" s="3"/>
      <c r="ZG199" s="3"/>
      <c r="ZH199" s="3"/>
      <c r="ZI199" s="3"/>
      <c r="ZJ199" s="3"/>
      <c r="ZK199" s="3"/>
      <c r="ZL199" s="3"/>
      <c r="ZM199" s="3"/>
      <c r="ZN199" s="3"/>
      <c r="ZO199" s="3"/>
      <c r="ZP199" s="3"/>
      <c r="ZQ199" s="3"/>
      <c r="ZR199" s="3"/>
      <c r="ZS199" s="3"/>
      <c r="ZT199" s="3"/>
      <c r="ZU199" s="3"/>
      <c r="ZV199" s="3"/>
      <c r="ZW199" s="3"/>
      <c r="ZX199" s="3"/>
      <c r="ZY199" s="3"/>
      <c r="ZZ199" s="3"/>
      <c r="AAA199" s="3"/>
      <c r="AAB199" s="3"/>
      <c r="AAC199" s="3"/>
      <c r="AAD199" s="3"/>
      <c r="AAE199" s="3"/>
      <c r="AAF199" s="3"/>
      <c r="AAG199" s="3"/>
      <c r="AAH199" s="3"/>
      <c r="AAI199" s="3"/>
      <c r="AAJ199" s="3"/>
      <c r="AAK199" s="3"/>
      <c r="AAL199" s="3"/>
      <c r="AAM199" s="3"/>
      <c r="AAN199" s="3"/>
      <c r="AAO199" s="3"/>
      <c r="AAP199" s="3"/>
      <c r="AAQ199" s="3"/>
      <c r="AAR199" s="3"/>
      <c r="AAS199" s="3"/>
      <c r="AAT199" s="3"/>
      <c r="AAU199" s="3"/>
      <c r="AAV199" s="3"/>
      <c r="AAW199" s="3"/>
      <c r="AAX199" s="3"/>
      <c r="AAY199" s="3"/>
      <c r="AAZ199" s="3"/>
      <c r="ABA199" s="3"/>
      <c r="ABB199" s="3"/>
      <c r="ABC199" s="3"/>
      <c r="ABD199" s="3"/>
      <c r="ABE199" s="3"/>
      <c r="ABF199" s="3"/>
      <c r="ABG199" s="3"/>
      <c r="ABH199" s="3"/>
      <c r="ABI199" s="3"/>
      <c r="ABJ199" s="3"/>
      <c r="ABK199" s="3"/>
      <c r="ABL199" s="3"/>
      <c r="ABM199" s="3"/>
      <c r="ABN199" s="3"/>
      <c r="ABO199" s="3"/>
      <c r="ABP199" s="3"/>
      <c r="ABQ199" s="3"/>
      <c r="ABR199" s="3"/>
      <c r="ABS199" s="3"/>
      <c r="ABT199" s="3"/>
      <c r="ABU199" s="3"/>
      <c r="ABV199" s="3"/>
      <c r="ABW199" s="3"/>
      <c r="ABX199" s="3"/>
      <c r="ABY199" s="3"/>
      <c r="ABZ199" s="3"/>
      <c r="ACA199" s="3"/>
      <c r="ACB199" s="3"/>
      <c r="ACC199" s="3"/>
      <c r="ACD199" s="3"/>
      <c r="ACE199" s="3"/>
      <c r="ACF199" s="3"/>
      <c r="ACG199" s="3"/>
      <c r="ACH199" s="3"/>
      <c r="ACI199" s="3"/>
      <c r="ACJ199" s="3"/>
      <c r="ACK199" s="3"/>
      <c r="ACL199" s="3"/>
      <c r="ACM199" s="3"/>
      <c r="ACN199" s="3"/>
      <c r="ACO199" s="3"/>
      <c r="ACP199" s="3"/>
      <c r="ACQ199" s="3"/>
      <c r="ACR199" s="3"/>
      <c r="ACS199" s="3"/>
      <c r="ACT199" s="3"/>
      <c r="ACU199" s="3"/>
      <c r="ACV199" s="3"/>
      <c r="ACW199" s="3"/>
      <c r="ACX199" s="3"/>
      <c r="ACY199" s="3"/>
      <c r="ACZ199" s="3"/>
      <c r="ADA199" s="3"/>
      <c r="ADB199" s="3"/>
      <c r="ADC199" s="3"/>
      <c r="ADD199" s="3"/>
      <c r="ADE199" s="3"/>
      <c r="ADF199" s="3"/>
      <c r="ADG199" s="3"/>
      <c r="ADH199" s="3"/>
      <c r="ADI199" s="3"/>
      <c r="ADJ199" s="3"/>
      <c r="ADK199" s="3"/>
      <c r="ADL199" s="3"/>
      <c r="ADM199" s="3"/>
      <c r="ADN199" s="3"/>
      <c r="ADO199" s="3"/>
      <c r="ADP199" s="3"/>
      <c r="ADQ199" s="3"/>
      <c r="ADR199" s="3"/>
      <c r="ADS199" s="3"/>
      <c r="ADT199" s="3"/>
      <c r="ADU199" s="3"/>
      <c r="ADV199" s="3"/>
      <c r="ADW199" s="3"/>
      <c r="ADX199" s="3"/>
      <c r="ADY199" s="3"/>
      <c r="ADZ199" s="3"/>
      <c r="AEA199" s="3"/>
      <c r="AEB199" s="3"/>
      <c r="AEC199" s="3"/>
      <c r="AED199" s="3"/>
      <c r="AEE199" s="3"/>
      <c r="AEF199" s="3"/>
      <c r="AEG199" s="3"/>
      <c r="AEH199" s="3"/>
      <c r="AEI199" s="3"/>
      <c r="AEJ199" s="3"/>
      <c r="AEK199" s="3"/>
      <c r="AEL199" s="3"/>
      <c r="AEM199" s="3"/>
      <c r="AEN199" s="3"/>
      <c r="AEO199" s="3"/>
      <c r="AEP199" s="3"/>
      <c r="AEQ199" s="3"/>
      <c r="AER199" s="3"/>
      <c r="AES199" s="3"/>
      <c r="AET199" s="3"/>
      <c r="AEU199" s="3"/>
      <c r="AEV199" s="3"/>
      <c r="AEW199" s="3"/>
      <c r="AEX199" s="3"/>
      <c r="AEY199" s="3"/>
      <c r="AEZ199" s="3"/>
      <c r="AFA199" s="3"/>
      <c r="AFB199" s="3"/>
      <c r="AFC199" s="3"/>
      <c r="AFD199" s="3"/>
      <c r="AFE199" s="3"/>
      <c r="AFF199" s="3"/>
      <c r="AFG199" s="3"/>
      <c r="AFH199" s="3"/>
      <c r="AFI199" s="3"/>
      <c r="AFJ199" s="3"/>
      <c r="AFK199" s="3"/>
      <c r="AFL199" s="3"/>
      <c r="AFM199" s="3"/>
      <c r="AFN199" s="3"/>
      <c r="AFO199" s="3"/>
      <c r="AFP199" s="3"/>
      <c r="AFQ199" s="3"/>
      <c r="AFR199" s="3"/>
      <c r="AFS199" s="3"/>
      <c r="AFT199" s="3"/>
      <c r="AFU199" s="3"/>
      <c r="AFV199" s="3"/>
      <c r="AFW199" s="3"/>
      <c r="AFX199" s="3"/>
      <c r="AFY199" s="3"/>
      <c r="AFZ199" s="3"/>
      <c r="AGA199" s="3"/>
      <c r="AGB199" s="3"/>
      <c r="AGC199" s="3"/>
      <c r="AGD199" s="3"/>
      <c r="AGE199" s="3"/>
      <c r="AGF199" s="3"/>
      <c r="AGG199" s="3"/>
      <c r="AGH199" s="3"/>
      <c r="AGI199" s="3"/>
      <c r="AGJ199" s="3"/>
      <c r="AGK199" s="3"/>
      <c r="AGL199" s="3"/>
      <c r="AGM199" s="3"/>
      <c r="AGN199" s="3"/>
      <c r="AGO199" s="3"/>
      <c r="AGP199" s="3"/>
      <c r="AGQ199" s="3"/>
      <c r="AGR199" s="3"/>
      <c r="AGS199" s="3"/>
      <c r="AGT199" s="3"/>
      <c r="AGU199" s="3"/>
      <c r="AGV199" s="3"/>
      <c r="AGW199" s="3"/>
      <c r="AGX199" s="3"/>
      <c r="AGY199" s="3"/>
      <c r="AGZ199" s="3"/>
      <c r="AHA199" s="3"/>
      <c r="AHB199" s="3"/>
      <c r="AHC199" s="3"/>
      <c r="AHD199" s="3"/>
      <c r="AHE199" s="3"/>
      <c r="AHF199" s="3"/>
      <c r="AHG199" s="3"/>
      <c r="AHH199" s="3"/>
      <c r="AHI199" s="3"/>
      <c r="AHJ199" s="3"/>
      <c r="AHK199" s="3"/>
      <c r="AHL199" s="3"/>
      <c r="AHM199" s="3"/>
      <c r="AHN199" s="3"/>
      <c r="AHO199" s="3"/>
      <c r="AHP199" s="3"/>
      <c r="AHQ199" s="3"/>
      <c r="AHR199" s="3"/>
      <c r="AHS199" s="3"/>
      <c r="AHT199" s="3"/>
      <c r="AHU199" s="3"/>
      <c r="AHV199" s="3"/>
      <c r="AHW199" s="3"/>
      <c r="AHX199" s="3"/>
      <c r="AHY199" s="3"/>
      <c r="AHZ199" s="3"/>
      <c r="AIA199" s="3"/>
      <c r="AIB199" s="3"/>
      <c r="AIC199" s="3"/>
      <c r="AID199" s="3"/>
      <c r="AIE199" s="3"/>
      <c r="AIF199" s="3"/>
      <c r="AIG199" s="3"/>
      <c r="AIH199" s="3"/>
      <c r="AII199" s="3"/>
      <c r="AIJ199" s="3"/>
      <c r="AIK199" s="3"/>
      <c r="AIL199" s="3"/>
      <c r="AIM199" s="3"/>
      <c r="AIN199" s="3"/>
      <c r="AIO199" s="3"/>
      <c r="AIP199" s="3"/>
      <c r="AIQ199" s="3"/>
      <c r="AIR199" s="3"/>
      <c r="AIS199" s="3"/>
      <c r="AIT199" s="3"/>
      <c r="AIU199" s="3"/>
      <c r="AIV199" s="3"/>
      <c r="AIW199" s="3"/>
      <c r="AIX199" s="3"/>
      <c r="AIY199" s="3"/>
      <c r="AIZ199" s="3"/>
      <c r="AJA199" s="3"/>
      <c r="AJB199" s="3"/>
      <c r="AJC199" s="3"/>
      <c r="AJD199" s="3"/>
      <c r="AJE199" s="3"/>
      <c r="AJF199" s="3"/>
      <c r="AJG199" s="3"/>
      <c r="AJH199" s="3"/>
      <c r="AJI199" s="3"/>
      <c r="AJJ199" s="3"/>
      <c r="AJK199" s="3"/>
      <c r="AJL199" s="3"/>
      <c r="AJM199" s="3"/>
      <c r="AJN199" s="3"/>
      <c r="AJO199" s="3"/>
      <c r="AJP199" s="3"/>
      <c r="AJQ199" s="3"/>
      <c r="AJR199" s="3"/>
      <c r="AJS199" s="3"/>
      <c r="AJT199" s="3"/>
      <c r="AJU199" s="3"/>
      <c r="AJV199" s="3"/>
      <c r="AJW199" s="3"/>
      <c r="AJX199" s="3"/>
      <c r="AJY199" s="3"/>
      <c r="AJZ199" s="3"/>
      <c r="AKA199" s="3"/>
      <c r="AKB199" s="3"/>
      <c r="AKC199" s="3"/>
      <c r="AKD199" s="3"/>
      <c r="AKE199" s="3"/>
      <c r="AKF199" s="3"/>
      <c r="AKG199" s="3"/>
      <c r="AKH199" s="3"/>
      <c r="AKI199" s="3"/>
      <c r="AKJ199" s="3"/>
      <c r="AKK199" s="3"/>
      <c r="AKL199" s="3"/>
      <c r="AKM199" s="3"/>
      <c r="AKN199" s="3"/>
      <c r="AKO199" s="3"/>
      <c r="AKP199" s="3"/>
      <c r="AKQ199" s="3"/>
      <c r="AKR199" s="3"/>
      <c r="AKS199" s="3"/>
      <c r="AKT199" s="3"/>
      <c r="AKU199" s="3"/>
      <c r="AKV199" s="3"/>
      <c r="AKW199" s="3"/>
      <c r="AKX199" s="3"/>
      <c r="AKY199" s="3"/>
      <c r="AKZ199" s="3"/>
      <c r="ALA199" s="3"/>
    </row>
    <row r="200" spans="1:989" s="35" customFormat="1" x14ac:dyDescent="0.2">
      <c r="A200" s="26" t="s">
        <v>53</v>
      </c>
      <c r="B200" s="72">
        <v>114203.7</v>
      </c>
      <c r="C200" s="72">
        <v>114203.7</v>
      </c>
      <c r="D200" s="72">
        <v>114203.7</v>
      </c>
      <c r="E200" s="73">
        <f t="shared" si="57"/>
        <v>100</v>
      </c>
      <c r="F200" s="73">
        <f t="shared" si="58"/>
        <v>100</v>
      </c>
      <c r="G200" s="86">
        <v>124505.5</v>
      </c>
      <c r="H200" s="72">
        <f t="shared" si="59"/>
        <v>10301.800000000003</v>
      </c>
      <c r="I200" s="72">
        <f t="shared" si="60"/>
        <v>9.0205483710247591</v>
      </c>
      <c r="J200" s="74">
        <f t="shared" si="61"/>
        <v>10301.800000000003</v>
      </c>
      <c r="K200" s="74">
        <f t="shared" si="62"/>
        <v>9.0205483710247591</v>
      </c>
      <c r="L200" s="75">
        <f t="shared" si="63"/>
        <v>10301.800000000003</v>
      </c>
      <c r="M200" s="75">
        <f t="shared" si="64"/>
        <v>9.0205483710247591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  <c r="TX200" s="3"/>
      <c r="TY200" s="3"/>
      <c r="TZ200" s="3"/>
      <c r="UA200" s="3"/>
      <c r="UB200" s="3"/>
      <c r="UC200" s="3"/>
      <c r="UD200" s="3"/>
      <c r="UE200" s="3"/>
      <c r="UF200" s="3"/>
      <c r="UG200" s="3"/>
      <c r="UH200" s="3"/>
      <c r="UI200" s="3"/>
      <c r="UJ200" s="3"/>
      <c r="UK200" s="3"/>
      <c r="UL200" s="3"/>
      <c r="UM200" s="3"/>
      <c r="UN200" s="3"/>
      <c r="UO200" s="3"/>
      <c r="UP200" s="3"/>
      <c r="UQ200" s="3"/>
      <c r="UR200" s="3"/>
      <c r="US200" s="3"/>
      <c r="UT200" s="3"/>
      <c r="UU200" s="3"/>
      <c r="UV200" s="3"/>
      <c r="UW200" s="3"/>
      <c r="UX200" s="3"/>
      <c r="UY200" s="3"/>
      <c r="UZ200" s="3"/>
      <c r="VA200" s="3"/>
      <c r="VB200" s="3"/>
      <c r="VC200" s="3"/>
      <c r="VD200" s="3"/>
      <c r="VE200" s="3"/>
      <c r="VF200" s="3"/>
      <c r="VG200" s="3"/>
      <c r="VH200" s="3"/>
      <c r="VI200" s="3"/>
      <c r="VJ200" s="3"/>
      <c r="VK200" s="3"/>
      <c r="VL200" s="3"/>
      <c r="VM200" s="3"/>
      <c r="VN200" s="3"/>
      <c r="VO200" s="3"/>
      <c r="VP200" s="3"/>
      <c r="VQ200" s="3"/>
      <c r="VR200" s="3"/>
      <c r="VS200" s="3"/>
      <c r="VT200" s="3"/>
      <c r="VU200" s="3"/>
      <c r="VV200" s="3"/>
      <c r="VW200" s="3"/>
      <c r="VX200" s="3"/>
      <c r="VY200" s="3"/>
      <c r="VZ200" s="3"/>
      <c r="WA200" s="3"/>
      <c r="WB200" s="3"/>
      <c r="WC200" s="3"/>
      <c r="WD200" s="3"/>
      <c r="WE200" s="3"/>
      <c r="WF200" s="3"/>
      <c r="WG200" s="3"/>
      <c r="WH200" s="3"/>
      <c r="WI200" s="3"/>
      <c r="WJ200" s="3"/>
      <c r="WK200" s="3"/>
      <c r="WL200" s="3"/>
      <c r="WM200" s="3"/>
      <c r="WN200" s="3"/>
      <c r="WO200" s="3"/>
      <c r="WP200" s="3"/>
      <c r="WQ200" s="3"/>
      <c r="WR200" s="3"/>
      <c r="WS200" s="3"/>
      <c r="WT200" s="3"/>
      <c r="WU200" s="3"/>
      <c r="WV200" s="3"/>
      <c r="WW200" s="3"/>
      <c r="WX200" s="3"/>
      <c r="WY200" s="3"/>
      <c r="WZ200" s="3"/>
      <c r="XA200" s="3"/>
      <c r="XB200" s="3"/>
      <c r="XC200" s="3"/>
      <c r="XD200" s="3"/>
      <c r="XE200" s="3"/>
      <c r="XF200" s="3"/>
      <c r="XG200" s="3"/>
      <c r="XH200" s="3"/>
      <c r="XI200" s="3"/>
      <c r="XJ200" s="3"/>
      <c r="XK200" s="3"/>
      <c r="XL200" s="3"/>
      <c r="XM200" s="3"/>
      <c r="XN200" s="3"/>
      <c r="XO200" s="3"/>
      <c r="XP200" s="3"/>
      <c r="XQ200" s="3"/>
      <c r="XR200" s="3"/>
      <c r="XS200" s="3"/>
      <c r="XT200" s="3"/>
      <c r="XU200" s="3"/>
      <c r="XV200" s="3"/>
      <c r="XW200" s="3"/>
      <c r="XX200" s="3"/>
      <c r="XY200" s="3"/>
      <c r="XZ200" s="3"/>
      <c r="YA200" s="3"/>
      <c r="YB200" s="3"/>
      <c r="YC200" s="3"/>
      <c r="YD200" s="3"/>
      <c r="YE200" s="3"/>
      <c r="YF200" s="3"/>
      <c r="YG200" s="3"/>
      <c r="YH200" s="3"/>
      <c r="YI200" s="3"/>
      <c r="YJ200" s="3"/>
      <c r="YK200" s="3"/>
      <c r="YL200" s="3"/>
      <c r="YM200" s="3"/>
      <c r="YN200" s="3"/>
      <c r="YO200" s="3"/>
      <c r="YP200" s="3"/>
      <c r="YQ200" s="3"/>
      <c r="YR200" s="3"/>
      <c r="YS200" s="3"/>
      <c r="YT200" s="3"/>
      <c r="YU200" s="3"/>
      <c r="YV200" s="3"/>
      <c r="YW200" s="3"/>
      <c r="YX200" s="3"/>
      <c r="YY200" s="3"/>
      <c r="YZ200" s="3"/>
      <c r="ZA200" s="3"/>
      <c r="ZB200" s="3"/>
      <c r="ZC200" s="3"/>
      <c r="ZD200" s="3"/>
      <c r="ZE200" s="3"/>
      <c r="ZF200" s="3"/>
      <c r="ZG200" s="3"/>
      <c r="ZH200" s="3"/>
      <c r="ZI200" s="3"/>
      <c r="ZJ200" s="3"/>
      <c r="ZK200" s="3"/>
      <c r="ZL200" s="3"/>
      <c r="ZM200" s="3"/>
      <c r="ZN200" s="3"/>
      <c r="ZO200" s="3"/>
      <c r="ZP200" s="3"/>
      <c r="ZQ200" s="3"/>
      <c r="ZR200" s="3"/>
      <c r="ZS200" s="3"/>
      <c r="ZT200" s="3"/>
      <c r="ZU200" s="3"/>
      <c r="ZV200" s="3"/>
      <c r="ZW200" s="3"/>
      <c r="ZX200" s="3"/>
      <c r="ZY200" s="3"/>
      <c r="ZZ200" s="3"/>
      <c r="AAA200" s="3"/>
      <c r="AAB200" s="3"/>
      <c r="AAC200" s="3"/>
      <c r="AAD200" s="3"/>
      <c r="AAE200" s="3"/>
      <c r="AAF200" s="3"/>
      <c r="AAG200" s="3"/>
      <c r="AAH200" s="3"/>
      <c r="AAI200" s="3"/>
      <c r="AAJ200" s="3"/>
      <c r="AAK200" s="3"/>
      <c r="AAL200" s="3"/>
      <c r="AAM200" s="3"/>
      <c r="AAN200" s="3"/>
      <c r="AAO200" s="3"/>
      <c r="AAP200" s="3"/>
      <c r="AAQ200" s="3"/>
      <c r="AAR200" s="3"/>
      <c r="AAS200" s="3"/>
      <c r="AAT200" s="3"/>
      <c r="AAU200" s="3"/>
      <c r="AAV200" s="3"/>
      <c r="AAW200" s="3"/>
      <c r="AAX200" s="3"/>
      <c r="AAY200" s="3"/>
      <c r="AAZ200" s="3"/>
      <c r="ABA200" s="3"/>
      <c r="ABB200" s="3"/>
      <c r="ABC200" s="3"/>
      <c r="ABD200" s="3"/>
      <c r="ABE200" s="3"/>
      <c r="ABF200" s="3"/>
      <c r="ABG200" s="3"/>
      <c r="ABH200" s="3"/>
      <c r="ABI200" s="3"/>
      <c r="ABJ200" s="3"/>
      <c r="ABK200" s="3"/>
      <c r="ABL200" s="3"/>
      <c r="ABM200" s="3"/>
      <c r="ABN200" s="3"/>
      <c r="ABO200" s="3"/>
      <c r="ABP200" s="3"/>
      <c r="ABQ200" s="3"/>
      <c r="ABR200" s="3"/>
      <c r="ABS200" s="3"/>
      <c r="ABT200" s="3"/>
      <c r="ABU200" s="3"/>
      <c r="ABV200" s="3"/>
      <c r="ABW200" s="3"/>
      <c r="ABX200" s="3"/>
      <c r="ABY200" s="3"/>
      <c r="ABZ200" s="3"/>
      <c r="ACA200" s="3"/>
      <c r="ACB200" s="3"/>
      <c r="ACC200" s="3"/>
      <c r="ACD200" s="3"/>
      <c r="ACE200" s="3"/>
      <c r="ACF200" s="3"/>
      <c r="ACG200" s="3"/>
      <c r="ACH200" s="3"/>
      <c r="ACI200" s="3"/>
      <c r="ACJ200" s="3"/>
      <c r="ACK200" s="3"/>
      <c r="ACL200" s="3"/>
      <c r="ACM200" s="3"/>
      <c r="ACN200" s="3"/>
      <c r="ACO200" s="3"/>
      <c r="ACP200" s="3"/>
      <c r="ACQ200" s="3"/>
      <c r="ACR200" s="3"/>
      <c r="ACS200" s="3"/>
      <c r="ACT200" s="3"/>
      <c r="ACU200" s="3"/>
      <c r="ACV200" s="3"/>
      <c r="ACW200" s="3"/>
      <c r="ACX200" s="3"/>
      <c r="ACY200" s="3"/>
      <c r="ACZ200" s="3"/>
      <c r="ADA200" s="3"/>
      <c r="ADB200" s="3"/>
      <c r="ADC200" s="3"/>
      <c r="ADD200" s="3"/>
      <c r="ADE200" s="3"/>
      <c r="ADF200" s="3"/>
      <c r="ADG200" s="3"/>
      <c r="ADH200" s="3"/>
      <c r="ADI200" s="3"/>
      <c r="ADJ200" s="3"/>
      <c r="ADK200" s="3"/>
      <c r="ADL200" s="3"/>
      <c r="ADM200" s="3"/>
      <c r="ADN200" s="3"/>
      <c r="ADO200" s="3"/>
      <c r="ADP200" s="3"/>
      <c r="ADQ200" s="3"/>
      <c r="ADR200" s="3"/>
      <c r="ADS200" s="3"/>
      <c r="ADT200" s="3"/>
      <c r="ADU200" s="3"/>
      <c r="ADV200" s="3"/>
      <c r="ADW200" s="3"/>
      <c r="ADX200" s="3"/>
      <c r="ADY200" s="3"/>
      <c r="ADZ200" s="3"/>
      <c r="AEA200" s="3"/>
      <c r="AEB200" s="3"/>
      <c r="AEC200" s="3"/>
      <c r="AED200" s="3"/>
      <c r="AEE200" s="3"/>
      <c r="AEF200" s="3"/>
      <c r="AEG200" s="3"/>
      <c r="AEH200" s="3"/>
      <c r="AEI200" s="3"/>
      <c r="AEJ200" s="3"/>
      <c r="AEK200" s="3"/>
      <c r="AEL200" s="3"/>
      <c r="AEM200" s="3"/>
      <c r="AEN200" s="3"/>
      <c r="AEO200" s="3"/>
      <c r="AEP200" s="3"/>
      <c r="AEQ200" s="3"/>
      <c r="AER200" s="3"/>
      <c r="AES200" s="3"/>
      <c r="AET200" s="3"/>
      <c r="AEU200" s="3"/>
      <c r="AEV200" s="3"/>
      <c r="AEW200" s="3"/>
      <c r="AEX200" s="3"/>
      <c r="AEY200" s="3"/>
      <c r="AEZ200" s="3"/>
      <c r="AFA200" s="3"/>
      <c r="AFB200" s="3"/>
      <c r="AFC200" s="3"/>
      <c r="AFD200" s="3"/>
      <c r="AFE200" s="3"/>
      <c r="AFF200" s="3"/>
      <c r="AFG200" s="3"/>
      <c r="AFH200" s="3"/>
      <c r="AFI200" s="3"/>
      <c r="AFJ200" s="3"/>
      <c r="AFK200" s="3"/>
      <c r="AFL200" s="3"/>
      <c r="AFM200" s="3"/>
      <c r="AFN200" s="3"/>
      <c r="AFO200" s="3"/>
      <c r="AFP200" s="3"/>
      <c r="AFQ200" s="3"/>
      <c r="AFR200" s="3"/>
      <c r="AFS200" s="3"/>
      <c r="AFT200" s="3"/>
      <c r="AFU200" s="3"/>
      <c r="AFV200" s="3"/>
      <c r="AFW200" s="3"/>
      <c r="AFX200" s="3"/>
      <c r="AFY200" s="3"/>
      <c r="AFZ200" s="3"/>
      <c r="AGA200" s="3"/>
      <c r="AGB200" s="3"/>
      <c r="AGC200" s="3"/>
      <c r="AGD200" s="3"/>
      <c r="AGE200" s="3"/>
      <c r="AGF200" s="3"/>
      <c r="AGG200" s="3"/>
      <c r="AGH200" s="3"/>
      <c r="AGI200" s="3"/>
      <c r="AGJ200" s="3"/>
      <c r="AGK200" s="3"/>
      <c r="AGL200" s="3"/>
      <c r="AGM200" s="3"/>
      <c r="AGN200" s="3"/>
      <c r="AGO200" s="3"/>
      <c r="AGP200" s="3"/>
      <c r="AGQ200" s="3"/>
      <c r="AGR200" s="3"/>
      <c r="AGS200" s="3"/>
      <c r="AGT200" s="3"/>
      <c r="AGU200" s="3"/>
      <c r="AGV200" s="3"/>
      <c r="AGW200" s="3"/>
      <c r="AGX200" s="3"/>
      <c r="AGY200" s="3"/>
      <c r="AGZ200" s="3"/>
      <c r="AHA200" s="3"/>
      <c r="AHB200" s="3"/>
      <c r="AHC200" s="3"/>
      <c r="AHD200" s="3"/>
      <c r="AHE200" s="3"/>
      <c r="AHF200" s="3"/>
      <c r="AHG200" s="3"/>
      <c r="AHH200" s="3"/>
      <c r="AHI200" s="3"/>
      <c r="AHJ200" s="3"/>
      <c r="AHK200" s="3"/>
      <c r="AHL200" s="3"/>
      <c r="AHM200" s="3"/>
      <c r="AHN200" s="3"/>
      <c r="AHO200" s="3"/>
      <c r="AHP200" s="3"/>
      <c r="AHQ200" s="3"/>
      <c r="AHR200" s="3"/>
      <c r="AHS200" s="3"/>
      <c r="AHT200" s="3"/>
      <c r="AHU200" s="3"/>
      <c r="AHV200" s="3"/>
      <c r="AHW200" s="3"/>
      <c r="AHX200" s="3"/>
      <c r="AHY200" s="3"/>
      <c r="AHZ200" s="3"/>
      <c r="AIA200" s="3"/>
      <c r="AIB200" s="3"/>
      <c r="AIC200" s="3"/>
      <c r="AID200" s="3"/>
      <c r="AIE200" s="3"/>
      <c r="AIF200" s="3"/>
      <c r="AIG200" s="3"/>
      <c r="AIH200" s="3"/>
      <c r="AII200" s="3"/>
      <c r="AIJ200" s="3"/>
      <c r="AIK200" s="3"/>
      <c r="AIL200" s="3"/>
      <c r="AIM200" s="3"/>
      <c r="AIN200" s="3"/>
      <c r="AIO200" s="3"/>
      <c r="AIP200" s="3"/>
      <c r="AIQ200" s="3"/>
      <c r="AIR200" s="3"/>
      <c r="AIS200" s="3"/>
      <c r="AIT200" s="3"/>
      <c r="AIU200" s="3"/>
      <c r="AIV200" s="3"/>
      <c r="AIW200" s="3"/>
      <c r="AIX200" s="3"/>
      <c r="AIY200" s="3"/>
      <c r="AIZ200" s="3"/>
      <c r="AJA200" s="3"/>
      <c r="AJB200" s="3"/>
      <c r="AJC200" s="3"/>
      <c r="AJD200" s="3"/>
      <c r="AJE200" s="3"/>
      <c r="AJF200" s="3"/>
      <c r="AJG200" s="3"/>
      <c r="AJH200" s="3"/>
      <c r="AJI200" s="3"/>
      <c r="AJJ200" s="3"/>
      <c r="AJK200" s="3"/>
      <c r="AJL200" s="3"/>
      <c r="AJM200" s="3"/>
      <c r="AJN200" s="3"/>
      <c r="AJO200" s="3"/>
      <c r="AJP200" s="3"/>
      <c r="AJQ200" s="3"/>
      <c r="AJR200" s="3"/>
      <c r="AJS200" s="3"/>
      <c r="AJT200" s="3"/>
      <c r="AJU200" s="3"/>
      <c r="AJV200" s="3"/>
      <c r="AJW200" s="3"/>
      <c r="AJX200" s="3"/>
      <c r="AJY200" s="3"/>
      <c r="AJZ200" s="3"/>
      <c r="AKA200" s="3"/>
      <c r="AKB200" s="3"/>
      <c r="AKC200" s="3"/>
      <c r="AKD200" s="3"/>
      <c r="AKE200" s="3"/>
      <c r="AKF200" s="3"/>
      <c r="AKG200" s="3"/>
      <c r="AKH200" s="3"/>
      <c r="AKI200" s="3"/>
      <c r="AKJ200" s="3"/>
      <c r="AKK200" s="3"/>
      <c r="AKL200" s="3"/>
      <c r="AKM200" s="3"/>
      <c r="AKN200" s="3"/>
      <c r="AKO200" s="3"/>
      <c r="AKP200" s="3"/>
      <c r="AKQ200" s="3"/>
      <c r="AKR200" s="3"/>
      <c r="AKS200" s="3"/>
      <c r="AKT200" s="3"/>
      <c r="AKU200" s="3"/>
      <c r="AKV200" s="3"/>
      <c r="AKW200" s="3"/>
      <c r="AKX200" s="3"/>
      <c r="AKY200" s="3"/>
      <c r="AKZ200" s="3"/>
      <c r="ALA200" s="3"/>
    </row>
    <row r="201" spans="1:989" s="12" customFormat="1" x14ac:dyDescent="0.2">
      <c r="A201" s="25" t="s">
        <v>54</v>
      </c>
      <c r="B201" s="68">
        <f>B203</f>
        <v>311.2</v>
      </c>
      <c r="C201" s="68">
        <f>C203</f>
        <v>311.2</v>
      </c>
      <c r="D201" s="68">
        <f>D203</f>
        <v>311.2</v>
      </c>
      <c r="E201" s="69">
        <f t="shared" si="57"/>
        <v>100</v>
      </c>
      <c r="F201" s="69">
        <f t="shared" si="58"/>
        <v>100</v>
      </c>
      <c r="G201" s="88">
        <f>G203</f>
        <v>4534.5</v>
      </c>
      <c r="H201" s="68">
        <f>G201-B201</f>
        <v>4223.3</v>
      </c>
      <c r="I201" s="68">
        <f t="shared" si="60"/>
        <v>1357.1015424164525</v>
      </c>
      <c r="J201" s="70">
        <f t="shared" si="61"/>
        <v>4223.3</v>
      </c>
      <c r="K201" s="70">
        <f t="shared" si="62"/>
        <v>1357.1015424164525</v>
      </c>
      <c r="L201" s="71">
        <f t="shared" si="63"/>
        <v>4223.3</v>
      </c>
      <c r="M201" s="71">
        <f t="shared" si="64"/>
        <v>1357.1015424164525</v>
      </c>
    </row>
    <row r="202" spans="1:989" s="12" customFormat="1" x14ac:dyDescent="0.2">
      <c r="A202" s="22" t="s">
        <v>9</v>
      </c>
      <c r="B202" s="68"/>
      <c r="C202" s="68"/>
      <c r="D202" s="72"/>
      <c r="E202" s="69"/>
      <c r="F202" s="69"/>
      <c r="G202" s="86"/>
      <c r="H202" s="68"/>
      <c r="I202" s="68"/>
      <c r="J202" s="70"/>
      <c r="K202" s="70"/>
      <c r="L202" s="71"/>
      <c r="M202" s="71"/>
    </row>
    <row r="203" spans="1:989" s="35" customFormat="1" ht="25.5" x14ac:dyDescent="0.2">
      <c r="A203" s="24" t="s">
        <v>55</v>
      </c>
      <c r="B203" s="72">
        <v>311.2</v>
      </c>
      <c r="C203" s="72">
        <v>311.2</v>
      </c>
      <c r="D203" s="72">
        <v>311.2</v>
      </c>
      <c r="E203" s="73">
        <f t="shared" si="57"/>
        <v>100</v>
      </c>
      <c r="F203" s="73">
        <f t="shared" si="58"/>
        <v>100</v>
      </c>
      <c r="G203" s="86">
        <v>4534.5</v>
      </c>
      <c r="H203" s="72">
        <f t="shared" si="59"/>
        <v>4223.3</v>
      </c>
      <c r="I203" s="72">
        <f t="shared" si="60"/>
        <v>1357.1015424164525</v>
      </c>
      <c r="J203" s="74">
        <f t="shared" si="61"/>
        <v>4223.3</v>
      </c>
      <c r="K203" s="74">
        <f t="shared" si="62"/>
        <v>1357.1015424164525</v>
      </c>
      <c r="L203" s="75">
        <f t="shared" si="63"/>
        <v>4223.3</v>
      </c>
      <c r="M203" s="75">
        <f t="shared" si="64"/>
        <v>1357.1015424164525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  <c r="TX203" s="3"/>
      <c r="TY203" s="3"/>
      <c r="TZ203" s="3"/>
      <c r="UA203" s="3"/>
      <c r="UB203" s="3"/>
      <c r="UC203" s="3"/>
      <c r="UD203" s="3"/>
      <c r="UE203" s="3"/>
      <c r="UF203" s="3"/>
      <c r="UG203" s="3"/>
      <c r="UH203" s="3"/>
      <c r="UI203" s="3"/>
      <c r="UJ203" s="3"/>
      <c r="UK203" s="3"/>
      <c r="UL203" s="3"/>
      <c r="UM203" s="3"/>
      <c r="UN203" s="3"/>
      <c r="UO203" s="3"/>
      <c r="UP203" s="3"/>
      <c r="UQ203" s="3"/>
      <c r="UR203" s="3"/>
      <c r="US203" s="3"/>
      <c r="UT203" s="3"/>
      <c r="UU203" s="3"/>
      <c r="UV203" s="3"/>
      <c r="UW203" s="3"/>
      <c r="UX203" s="3"/>
      <c r="UY203" s="3"/>
      <c r="UZ203" s="3"/>
      <c r="VA203" s="3"/>
      <c r="VB203" s="3"/>
      <c r="VC203" s="3"/>
      <c r="VD203" s="3"/>
      <c r="VE203" s="3"/>
      <c r="VF203" s="3"/>
      <c r="VG203" s="3"/>
      <c r="VH203" s="3"/>
      <c r="VI203" s="3"/>
      <c r="VJ203" s="3"/>
      <c r="VK203" s="3"/>
      <c r="VL203" s="3"/>
      <c r="VM203" s="3"/>
      <c r="VN203" s="3"/>
      <c r="VO203" s="3"/>
      <c r="VP203" s="3"/>
      <c r="VQ203" s="3"/>
      <c r="VR203" s="3"/>
      <c r="VS203" s="3"/>
      <c r="VT203" s="3"/>
      <c r="VU203" s="3"/>
      <c r="VV203" s="3"/>
      <c r="VW203" s="3"/>
      <c r="VX203" s="3"/>
      <c r="VY203" s="3"/>
      <c r="VZ203" s="3"/>
      <c r="WA203" s="3"/>
      <c r="WB203" s="3"/>
      <c r="WC203" s="3"/>
      <c r="WD203" s="3"/>
      <c r="WE203" s="3"/>
      <c r="WF203" s="3"/>
      <c r="WG203" s="3"/>
      <c r="WH203" s="3"/>
      <c r="WI203" s="3"/>
      <c r="WJ203" s="3"/>
      <c r="WK203" s="3"/>
      <c r="WL203" s="3"/>
      <c r="WM203" s="3"/>
      <c r="WN203" s="3"/>
      <c r="WO203" s="3"/>
      <c r="WP203" s="3"/>
      <c r="WQ203" s="3"/>
      <c r="WR203" s="3"/>
      <c r="WS203" s="3"/>
      <c r="WT203" s="3"/>
      <c r="WU203" s="3"/>
      <c r="WV203" s="3"/>
      <c r="WW203" s="3"/>
      <c r="WX203" s="3"/>
      <c r="WY203" s="3"/>
      <c r="WZ203" s="3"/>
      <c r="XA203" s="3"/>
      <c r="XB203" s="3"/>
      <c r="XC203" s="3"/>
      <c r="XD203" s="3"/>
      <c r="XE203" s="3"/>
      <c r="XF203" s="3"/>
      <c r="XG203" s="3"/>
      <c r="XH203" s="3"/>
      <c r="XI203" s="3"/>
      <c r="XJ203" s="3"/>
      <c r="XK203" s="3"/>
      <c r="XL203" s="3"/>
      <c r="XM203" s="3"/>
      <c r="XN203" s="3"/>
      <c r="XO203" s="3"/>
      <c r="XP203" s="3"/>
      <c r="XQ203" s="3"/>
      <c r="XR203" s="3"/>
      <c r="XS203" s="3"/>
      <c r="XT203" s="3"/>
      <c r="XU203" s="3"/>
      <c r="XV203" s="3"/>
      <c r="XW203" s="3"/>
      <c r="XX203" s="3"/>
      <c r="XY203" s="3"/>
      <c r="XZ203" s="3"/>
      <c r="YA203" s="3"/>
      <c r="YB203" s="3"/>
      <c r="YC203" s="3"/>
      <c r="YD203" s="3"/>
      <c r="YE203" s="3"/>
      <c r="YF203" s="3"/>
      <c r="YG203" s="3"/>
      <c r="YH203" s="3"/>
      <c r="YI203" s="3"/>
      <c r="YJ203" s="3"/>
      <c r="YK203" s="3"/>
      <c r="YL203" s="3"/>
      <c r="YM203" s="3"/>
      <c r="YN203" s="3"/>
      <c r="YO203" s="3"/>
      <c r="YP203" s="3"/>
      <c r="YQ203" s="3"/>
      <c r="YR203" s="3"/>
      <c r="YS203" s="3"/>
      <c r="YT203" s="3"/>
      <c r="YU203" s="3"/>
      <c r="YV203" s="3"/>
      <c r="YW203" s="3"/>
      <c r="YX203" s="3"/>
      <c r="YY203" s="3"/>
      <c r="YZ203" s="3"/>
      <c r="ZA203" s="3"/>
      <c r="ZB203" s="3"/>
      <c r="ZC203" s="3"/>
      <c r="ZD203" s="3"/>
      <c r="ZE203" s="3"/>
      <c r="ZF203" s="3"/>
      <c r="ZG203" s="3"/>
      <c r="ZH203" s="3"/>
      <c r="ZI203" s="3"/>
      <c r="ZJ203" s="3"/>
      <c r="ZK203" s="3"/>
      <c r="ZL203" s="3"/>
      <c r="ZM203" s="3"/>
      <c r="ZN203" s="3"/>
      <c r="ZO203" s="3"/>
      <c r="ZP203" s="3"/>
      <c r="ZQ203" s="3"/>
      <c r="ZR203" s="3"/>
      <c r="ZS203" s="3"/>
      <c r="ZT203" s="3"/>
      <c r="ZU203" s="3"/>
      <c r="ZV203" s="3"/>
      <c r="ZW203" s="3"/>
      <c r="ZX203" s="3"/>
      <c r="ZY203" s="3"/>
      <c r="ZZ203" s="3"/>
      <c r="AAA203" s="3"/>
      <c r="AAB203" s="3"/>
      <c r="AAC203" s="3"/>
      <c r="AAD203" s="3"/>
      <c r="AAE203" s="3"/>
      <c r="AAF203" s="3"/>
      <c r="AAG203" s="3"/>
      <c r="AAH203" s="3"/>
      <c r="AAI203" s="3"/>
      <c r="AAJ203" s="3"/>
      <c r="AAK203" s="3"/>
      <c r="AAL203" s="3"/>
      <c r="AAM203" s="3"/>
      <c r="AAN203" s="3"/>
      <c r="AAO203" s="3"/>
      <c r="AAP203" s="3"/>
      <c r="AAQ203" s="3"/>
      <c r="AAR203" s="3"/>
      <c r="AAS203" s="3"/>
      <c r="AAT203" s="3"/>
      <c r="AAU203" s="3"/>
      <c r="AAV203" s="3"/>
      <c r="AAW203" s="3"/>
      <c r="AAX203" s="3"/>
      <c r="AAY203" s="3"/>
      <c r="AAZ203" s="3"/>
      <c r="ABA203" s="3"/>
      <c r="ABB203" s="3"/>
      <c r="ABC203" s="3"/>
      <c r="ABD203" s="3"/>
      <c r="ABE203" s="3"/>
      <c r="ABF203" s="3"/>
      <c r="ABG203" s="3"/>
      <c r="ABH203" s="3"/>
      <c r="ABI203" s="3"/>
      <c r="ABJ203" s="3"/>
      <c r="ABK203" s="3"/>
      <c r="ABL203" s="3"/>
      <c r="ABM203" s="3"/>
      <c r="ABN203" s="3"/>
      <c r="ABO203" s="3"/>
      <c r="ABP203" s="3"/>
      <c r="ABQ203" s="3"/>
      <c r="ABR203" s="3"/>
      <c r="ABS203" s="3"/>
      <c r="ABT203" s="3"/>
      <c r="ABU203" s="3"/>
      <c r="ABV203" s="3"/>
      <c r="ABW203" s="3"/>
      <c r="ABX203" s="3"/>
      <c r="ABY203" s="3"/>
      <c r="ABZ203" s="3"/>
      <c r="ACA203" s="3"/>
      <c r="ACB203" s="3"/>
      <c r="ACC203" s="3"/>
      <c r="ACD203" s="3"/>
      <c r="ACE203" s="3"/>
      <c r="ACF203" s="3"/>
      <c r="ACG203" s="3"/>
      <c r="ACH203" s="3"/>
      <c r="ACI203" s="3"/>
      <c r="ACJ203" s="3"/>
      <c r="ACK203" s="3"/>
      <c r="ACL203" s="3"/>
      <c r="ACM203" s="3"/>
      <c r="ACN203" s="3"/>
      <c r="ACO203" s="3"/>
      <c r="ACP203" s="3"/>
      <c r="ACQ203" s="3"/>
      <c r="ACR203" s="3"/>
      <c r="ACS203" s="3"/>
      <c r="ACT203" s="3"/>
      <c r="ACU203" s="3"/>
      <c r="ACV203" s="3"/>
      <c r="ACW203" s="3"/>
      <c r="ACX203" s="3"/>
      <c r="ACY203" s="3"/>
      <c r="ACZ203" s="3"/>
      <c r="ADA203" s="3"/>
      <c r="ADB203" s="3"/>
      <c r="ADC203" s="3"/>
      <c r="ADD203" s="3"/>
      <c r="ADE203" s="3"/>
      <c r="ADF203" s="3"/>
      <c r="ADG203" s="3"/>
      <c r="ADH203" s="3"/>
      <c r="ADI203" s="3"/>
      <c r="ADJ203" s="3"/>
      <c r="ADK203" s="3"/>
      <c r="ADL203" s="3"/>
      <c r="ADM203" s="3"/>
      <c r="ADN203" s="3"/>
      <c r="ADO203" s="3"/>
      <c r="ADP203" s="3"/>
      <c r="ADQ203" s="3"/>
      <c r="ADR203" s="3"/>
      <c r="ADS203" s="3"/>
      <c r="ADT203" s="3"/>
      <c r="ADU203" s="3"/>
      <c r="ADV203" s="3"/>
      <c r="ADW203" s="3"/>
      <c r="ADX203" s="3"/>
      <c r="ADY203" s="3"/>
      <c r="ADZ203" s="3"/>
      <c r="AEA203" s="3"/>
      <c r="AEB203" s="3"/>
      <c r="AEC203" s="3"/>
      <c r="AED203" s="3"/>
      <c r="AEE203" s="3"/>
      <c r="AEF203" s="3"/>
      <c r="AEG203" s="3"/>
      <c r="AEH203" s="3"/>
      <c r="AEI203" s="3"/>
      <c r="AEJ203" s="3"/>
      <c r="AEK203" s="3"/>
      <c r="AEL203" s="3"/>
      <c r="AEM203" s="3"/>
      <c r="AEN203" s="3"/>
      <c r="AEO203" s="3"/>
      <c r="AEP203" s="3"/>
      <c r="AEQ203" s="3"/>
      <c r="AER203" s="3"/>
      <c r="AES203" s="3"/>
      <c r="AET203" s="3"/>
      <c r="AEU203" s="3"/>
      <c r="AEV203" s="3"/>
      <c r="AEW203" s="3"/>
      <c r="AEX203" s="3"/>
      <c r="AEY203" s="3"/>
      <c r="AEZ203" s="3"/>
      <c r="AFA203" s="3"/>
      <c r="AFB203" s="3"/>
      <c r="AFC203" s="3"/>
      <c r="AFD203" s="3"/>
      <c r="AFE203" s="3"/>
      <c r="AFF203" s="3"/>
      <c r="AFG203" s="3"/>
      <c r="AFH203" s="3"/>
      <c r="AFI203" s="3"/>
      <c r="AFJ203" s="3"/>
      <c r="AFK203" s="3"/>
      <c r="AFL203" s="3"/>
      <c r="AFM203" s="3"/>
      <c r="AFN203" s="3"/>
      <c r="AFO203" s="3"/>
      <c r="AFP203" s="3"/>
      <c r="AFQ203" s="3"/>
      <c r="AFR203" s="3"/>
      <c r="AFS203" s="3"/>
      <c r="AFT203" s="3"/>
      <c r="AFU203" s="3"/>
      <c r="AFV203" s="3"/>
      <c r="AFW203" s="3"/>
      <c r="AFX203" s="3"/>
      <c r="AFY203" s="3"/>
      <c r="AFZ203" s="3"/>
      <c r="AGA203" s="3"/>
      <c r="AGB203" s="3"/>
      <c r="AGC203" s="3"/>
      <c r="AGD203" s="3"/>
      <c r="AGE203" s="3"/>
      <c r="AGF203" s="3"/>
      <c r="AGG203" s="3"/>
      <c r="AGH203" s="3"/>
      <c r="AGI203" s="3"/>
      <c r="AGJ203" s="3"/>
      <c r="AGK203" s="3"/>
      <c r="AGL203" s="3"/>
      <c r="AGM203" s="3"/>
      <c r="AGN203" s="3"/>
      <c r="AGO203" s="3"/>
      <c r="AGP203" s="3"/>
      <c r="AGQ203" s="3"/>
      <c r="AGR203" s="3"/>
      <c r="AGS203" s="3"/>
      <c r="AGT203" s="3"/>
      <c r="AGU203" s="3"/>
      <c r="AGV203" s="3"/>
      <c r="AGW203" s="3"/>
      <c r="AGX203" s="3"/>
      <c r="AGY203" s="3"/>
      <c r="AGZ203" s="3"/>
      <c r="AHA203" s="3"/>
      <c r="AHB203" s="3"/>
      <c r="AHC203" s="3"/>
      <c r="AHD203" s="3"/>
      <c r="AHE203" s="3"/>
      <c r="AHF203" s="3"/>
      <c r="AHG203" s="3"/>
      <c r="AHH203" s="3"/>
      <c r="AHI203" s="3"/>
      <c r="AHJ203" s="3"/>
      <c r="AHK203" s="3"/>
      <c r="AHL203" s="3"/>
      <c r="AHM203" s="3"/>
      <c r="AHN203" s="3"/>
      <c r="AHO203" s="3"/>
      <c r="AHP203" s="3"/>
      <c r="AHQ203" s="3"/>
      <c r="AHR203" s="3"/>
      <c r="AHS203" s="3"/>
      <c r="AHT203" s="3"/>
      <c r="AHU203" s="3"/>
      <c r="AHV203" s="3"/>
      <c r="AHW203" s="3"/>
      <c r="AHX203" s="3"/>
      <c r="AHY203" s="3"/>
      <c r="AHZ203" s="3"/>
      <c r="AIA203" s="3"/>
      <c r="AIB203" s="3"/>
      <c r="AIC203" s="3"/>
      <c r="AID203" s="3"/>
      <c r="AIE203" s="3"/>
      <c r="AIF203" s="3"/>
      <c r="AIG203" s="3"/>
      <c r="AIH203" s="3"/>
      <c r="AII203" s="3"/>
      <c r="AIJ203" s="3"/>
      <c r="AIK203" s="3"/>
      <c r="AIL203" s="3"/>
      <c r="AIM203" s="3"/>
      <c r="AIN203" s="3"/>
      <c r="AIO203" s="3"/>
      <c r="AIP203" s="3"/>
      <c r="AIQ203" s="3"/>
      <c r="AIR203" s="3"/>
      <c r="AIS203" s="3"/>
      <c r="AIT203" s="3"/>
      <c r="AIU203" s="3"/>
      <c r="AIV203" s="3"/>
      <c r="AIW203" s="3"/>
      <c r="AIX203" s="3"/>
      <c r="AIY203" s="3"/>
      <c r="AIZ203" s="3"/>
      <c r="AJA203" s="3"/>
      <c r="AJB203" s="3"/>
      <c r="AJC203" s="3"/>
      <c r="AJD203" s="3"/>
      <c r="AJE203" s="3"/>
      <c r="AJF203" s="3"/>
      <c r="AJG203" s="3"/>
      <c r="AJH203" s="3"/>
      <c r="AJI203" s="3"/>
      <c r="AJJ203" s="3"/>
      <c r="AJK203" s="3"/>
      <c r="AJL203" s="3"/>
      <c r="AJM203" s="3"/>
      <c r="AJN203" s="3"/>
      <c r="AJO203" s="3"/>
      <c r="AJP203" s="3"/>
      <c r="AJQ203" s="3"/>
      <c r="AJR203" s="3"/>
      <c r="AJS203" s="3"/>
      <c r="AJT203" s="3"/>
      <c r="AJU203" s="3"/>
      <c r="AJV203" s="3"/>
      <c r="AJW203" s="3"/>
      <c r="AJX203" s="3"/>
      <c r="AJY203" s="3"/>
      <c r="AJZ203" s="3"/>
      <c r="AKA203" s="3"/>
      <c r="AKB203" s="3"/>
      <c r="AKC203" s="3"/>
      <c r="AKD203" s="3"/>
      <c r="AKE203" s="3"/>
      <c r="AKF203" s="3"/>
      <c r="AKG203" s="3"/>
      <c r="AKH203" s="3"/>
      <c r="AKI203" s="3"/>
      <c r="AKJ203" s="3"/>
      <c r="AKK203" s="3"/>
      <c r="AKL203" s="3"/>
      <c r="AKM203" s="3"/>
      <c r="AKN203" s="3"/>
      <c r="AKO203" s="3"/>
      <c r="AKP203" s="3"/>
      <c r="AKQ203" s="3"/>
      <c r="AKR203" s="3"/>
      <c r="AKS203" s="3"/>
      <c r="AKT203" s="3"/>
      <c r="AKU203" s="3"/>
      <c r="AKV203" s="3"/>
      <c r="AKW203" s="3"/>
      <c r="AKX203" s="3"/>
      <c r="AKY203" s="3"/>
      <c r="AKZ203" s="3"/>
      <c r="ALA203" s="3"/>
    </row>
    <row r="204" spans="1:989" s="95" customFormat="1" x14ac:dyDescent="0.2">
      <c r="A204" s="47" t="s">
        <v>56</v>
      </c>
      <c r="B204" s="78">
        <f>B143+B152+B156+B161+B168+B174+B178+B185+B188+B191+B197+B201</f>
        <v>5465308.9000000004</v>
      </c>
      <c r="C204" s="78">
        <f>C143+C152+C156+C161+C168+C174+C178+C185+C188+C191+C197+C201</f>
        <v>5465308.9000000004</v>
      </c>
      <c r="D204" s="78">
        <f>D143+D152+D156+D161+D168+D174+D178+D185+D188+D191+D197+D201</f>
        <v>5480171.5999999996</v>
      </c>
      <c r="E204" s="79">
        <f t="shared" si="57"/>
        <v>100.27194620234548</v>
      </c>
      <c r="F204" s="79">
        <f t="shared" si="58"/>
        <v>100.27194620234548</v>
      </c>
      <c r="G204" s="80">
        <f>G143+G152+G156+G161+G168+G174+G178+G185+G188+G191+G197+G201</f>
        <v>4872295.8</v>
      </c>
      <c r="H204" s="78">
        <f t="shared" si="59"/>
        <v>-593013.10000000056</v>
      </c>
      <c r="I204" s="78">
        <f t="shared" si="60"/>
        <v>-10.850495568512157</v>
      </c>
      <c r="J204" s="81">
        <f t="shared" si="61"/>
        <v>-593013.10000000056</v>
      </c>
      <c r="K204" s="81">
        <f t="shared" si="62"/>
        <v>-10.850495568512157</v>
      </c>
      <c r="L204" s="82">
        <f t="shared" si="63"/>
        <v>-607875.79999999981</v>
      </c>
      <c r="M204" s="82">
        <f t="shared" si="64"/>
        <v>-11.092276745494608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94"/>
      <c r="HC204" s="94"/>
      <c r="HD204" s="94"/>
      <c r="HE204" s="94"/>
      <c r="HF204" s="94"/>
      <c r="HG204" s="94"/>
      <c r="HH204" s="94"/>
      <c r="HI204" s="94"/>
      <c r="HJ204" s="94"/>
      <c r="HK204" s="94"/>
      <c r="HL204" s="94"/>
      <c r="HM204" s="94"/>
      <c r="HN204" s="94"/>
      <c r="HO204" s="94"/>
      <c r="HP204" s="94"/>
      <c r="HQ204" s="94"/>
      <c r="HR204" s="94"/>
      <c r="HS204" s="94"/>
      <c r="HT204" s="94"/>
      <c r="HU204" s="94"/>
      <c r="HV204" s="94"/>
      <c r="HW204" s="94"/>
      <c r="HX204" s="94"/>
      <c r="HY204" s="94"/>
      <c r="HZ204" s="94"/>
      <c r="IA204" s="94"/>
      <c r="IB204" s="94"/>
      <c r="IC204" s="94"/>
      <c r="ID204" s="94"/>
      <c r="IE204" s="94"/>
      <c r="IF204" s="94"/>
      <c r="IG204" s="94"/>
      <c r="IH204" s="94"/>
      <c r="II204" s="94"/>
      <c r="IJ204" s="94"/>
      <c r="IK204" s="94"/>
      <c r="IL204" s="94"/>
      <c r="IM204" s="94"/>
      <c r="IN204" s="94"/>
      <c r="IO204" s="94"/>
      <c r="IP204" s="94"/>
      <c r="IQ204" s="94"/>
      <c r="IR204" s="94"/>
      <c r="IS204" s="94"/>
      <c r="IT204" s="94"/>
      <c r="IU204" s="94"/>
      <c r="IV204" s="94"/>
      <c r="IW204" s="94"/>
      <c r="IX204" s="94"/>
      <c r="IY204" s="94"/>
      <c r="IZ204" s="94"/>
      <c r="JA204" s="94"/>
      <c r="JB204" s="94"/>
      <c r="JC204" s="94"/>
      <c r="JD204" s="94"/>
      <c r="JE204" s="94"/>
      <c r="JF204" s="94"/>
      <c r="JG204" s="94"/>
      <c r="JH204" s="94"/>
      <c r="JI204" s="94"/>
      <c r="JJ204" s="94"/>
      <c r="JK204" s="94"/>
      <c r="JL204" s="94"/>
      <c r="JM204" s="94"/>
      <c r="JN204" s="94"/>
      <c r="JO204" s="94"/>
      <c r="JP204" s="94"/>
      <c r="JQ204" s="94"/>
      <c r="JR204" s="94"/>
      <c r="JS204" s="94"/>
      <c r="JT204" s="94"/>
      <c r="JU204" s="94"/>
      <c r="JV204" s="94"/>
      <c r="JW204" s="94"/>
      <c r="JX204" s="94"/>
      <c r="JY204" s="94"/>
      <c r="JZ204" s="94"/>
      <c r="KA204" s="94"/>
      <c r="KB204" s="94"/>
      <c r="KC204" s="94"/>
      <c r="KD204" s="94"/>
      <c r="KE204" s="94"/>
      <c r="KF204" s="94"/>
      <c r="KG204" s="94"/>
      <c r="KH204" s="94"/>
      <c r="KI204" s="94"/>
      <c r="KJ204" s="94"/>
      <c r="KK204" s="94"/>
      <c r="KL204" s="94"/>
      <c r="KM204" s="94"/>
      <c r="KN204" s="94"/>
      <c r="KO204" s="94"/>
      <c r="KP204" s="94"/>
      <c r="KQ204" s="94"/>
      <c r="KR204" s="94"/>
      <c r="KS204" s="94"/>
      <c r="KT204" s="94"/>
      <c r="KU204" s="94"/>
      <c r="KV204" s="94"/>
      <c r="KW204" s="94"/>
      <c r="KX204" s="94"/>
      <c r="KY204" s="94"/>
      <c r="KZ204" s="94"/>
      <c r="LA204" s="94"/>
      <c r="LB204" s="94"/>
      <c r="LC204" s="94"/>
      <c r="LD204" s="94"/>
      <c r="LE204" s="94"/>
      <c r="LF204" s="94"/>
      <c r="LG204" s="94"/>
      <c r="LH204" s="94"/>
      <c r="LI204" s="94"/>
      <c r="LJ204" s="94"/>
      <c r="LK204" s="94"/>
      <c r="LL204" s="94"/>
      <c r="LM204" s="94"/>
      <c r="LN204" s="94"/>
      <c r="LO204" s="94"/>
      <c r="LP204" s="94"/>
      <c r="LQ204" s="94"/>
      <c r="LR204" s="94"/>
      <c r="LS204" s="94"/>
      <c r="LT204" s="94"/>
      <c r="LU204" s="94"/>
      <c r="LV204" s="94"/>
      <c r="LW204" s="94"/>
      <c r="LX204" s="94"/>
      <c r="LY204" s="94"/>
      <c r="LZ204" s="94"/>
      <c r="MA204" s="94"/>
      <c r="MB204" s="94"/>
      <c r="MC204" s="94"/>
      <c r="MD204" s="94"/>
      <c r="ME204" s="94"/>
      <c r="MF204" s="94"/>
      <c r="MG204" s="94"/>
      <c r="MH204" s="94"/>
      <c r="MI204" s="94"/>
      <c r="MJ204" s="94"/>
      <c r="MK204" s="94"/>
      <c r="ML204" s="94"/>
      <c r="MM204" s="94"/>
      <c r="MN204" s="94"/>
      <c r="MO204" s="94"/>
      <c r="MP204" s="94"/>
      <c r="MQ204" s="94"/>
      <c r="MR204" s="94"/>
      <c r="MS204" s="94"/>
      <c r="MT204" s="94"/>
      <c r="MU204" s="94"/>
      <c r="MV204" s="94"/>
      <c r="MW204" s="94"/>
      <c r="MX204" s="94"/>
      <c r="MY204" s="94"/>
      <c r="MZ204" s="94"/>
      <c r="NA204" s="94"/>
      <c r="NB204" s="94"/>
      <c r="NC204" s="94"/>
      <c r="ND204" s="94"/>
      <c r="NE204" s="94"/>
      <c r="NF204" s="94"/>
      <c r="NG204" s="94"/>
      <c r="NH204" s="94"/>
      <c r="NI204" s="94"/>
      <c r="NJ204" s="94"/>
      <c r="NK204" s="94"/>
      <c r="NL204" s="94"/>
      <c r="NM204" s="94"/>
      <c r="NN204" s="94"/>
      <c r="NO204" s="94"/>
      <c r="NP204" s="94"/>
      <c r="NQ204" s="94"/>
      <c r="NR204" s="94"/>
      <c r="NS204" s="94"/>
      <c r="NT204" s="94"/>
      <c r="NU204" s="94"/>
      <c r="NV204" s="94"/>
      <c r="NW204" s="94"/>
      <c r="NX204" s="94"/>
      <c r="NY204" s="94"/>
      <c r="NZ204" s="94"/>
      <c r="OA204" s="94"/>
      <c r="OB204" s="94"/>
      <c r="OC204" s="94"/>
      <c r="OD204" s="94"/>
      <c r="OE204" s="94"/>
      <c r="OF204" s="94"/>
      <c r="OG204" s="94"/>
      <c r="OH204" s="94"/>
      <c r="OI204" s="94"/>
      <c r="OJ204" s="94"/>
      <c r="OK204" s="94"/>
      <c r="OL204" s="94"/>
      <c r="OM204" s="94"/>
      <c r="ON204" s="94"/>
      <c r="OO204" s="94"/>
      <c r="OP204" s="94"/>
      <c r="OQ204" s="94"/>
      <c r="OR204" s="94"/>
      <c r="OS204" s="94"/>
      <c r="OT204" s="94"/>
      <c r="OU204" s="94"/>
      <c r="OV204" s="94"/>
      <c r="OW204" s="94"/>
      <c r="OX204" s="94"/>
      <c r="OY204" s="94"/>
      <c r="OZ204" s="94"/>
      <c r="PA204" s="94"/>
      <c r="PB204" s="94"/>
      <c r="PC204" s="94"/>
      <c r="PD204" s="94"/>
      <c r="PE204" s="94"/>
      <c r="PF204" s="94"/>
      <c r="PG204" s="94"/>
      <c r="PH204" s="94"/>
      <c r="PI204" s="94"/>
      <c r="PJ204" s="94"/>
      <c r="PK204" s="94"/>
      <c r="PL204" s="94"/>
      <c r="PM204" s="94"/>
      <c r="PN204" s="94"/>
      <c r="PO204" s="94"/>
      <c r="PP204" s="94"/>
      <c r="PQ204" s="94"/>
      <c r="PR204" s="94"/>
      <c r="PS204" s="94"/>
      <c r="PT204" s="94"/>
      <c r="PU204" s="94"/>
      <c r="PV204" s="94"/>
      <c r="PW204" s="94"/>
      <c r="PX204" s="94"/>
      <c r="PY204" s="94"/>
      <c r="PZ204" s="94"/>
      <c r="QA204" s="94"/>
      <c r="QB204" s="94"/>
      <c r="QC204" s="94"/>
      <c r="QD204" s="94"/>
      <c r="QE204" s="94"/>
      <c r="QF204" s="94"/>
      <c r="QG204" s="94"/>
      <c r="QH204" s="94"/>
      <c r="QI204" s="94"/>
      <c r="QJ204" s="94"/>
      <c r="QK204" s="94"/>
      <c r="QL204" s="94"/>
      <c r="QM204" s="94"/>
      <c r="QN204" s="94"/>
      <c r="QO204" s="94"/>
      <c r="QP204" s="94"/>
      <c r="QQ204" s="94"/>
      <c r="QR204" s="94"/>
      <c r="QS204" s="94"/>
      <c r="QT204" s="94"/>
      <c r="QU204" s="94"/>
      <c r="QV204" s="94"/>
      <c r="QW204" s="94"/>
      <c r="QX204" s="94"/>
      <c r="QY204" s="94"/>
      <c r="QZ204" s="94"/>
      <c r="RA204" s="94"/>
      <c r="RB204" s="94"/>
      <c r="RC204" s="94"/>
      <c r="RD204" s="94"/>
      <c r="RE204" s="94"/>
      <c r="RF204" s="94"/>
      <c r="RG204" s="94"/>
      <c r="RH204" s="94"/>
      <c r="RI204" s="94"/>
      <c r="RJ204" s="94"/>
      <c r="RK204" s="94"/>
      <c r="RL204" s="94"/>
      <c r="RM204" s="94"/>
      <c r="RN204" s="94"/>
      <c r="RO204" s="94"/>
      <c r="RP204" s="94"/>
      <c r="RQ204" s="94"/>
      <c r="RR204" s="94"/>
      <c r="RS204" s="94"/>
      <c r="RT204" s="94"/>
      <c r="RU204" s="94"/>
      <c r="RV204" s="94"/>
      <c r="RW204" s="94"/>
      <c r="RX204" s="94"/>
      <c r="RY204" s="94"/>
      <c r="RZ204" s="94"/>
      <c r="SA204" s="94"/>
      <c r="SB204" s="94"/>
      <c r="SC204" s="94"/>
      <c r="SD204" s="94"/>
      <c r="SE204" s="94"/>
      <c r="SF204" s="94"/>
      <c r="SG204" s="94"/>
      <c r="SH204" s="94"/>
      <c r="SI204" s="94"/>
      <c r="SJ204" s="94"/>
      <c r="SK204" s="94"/>
      <c r="SL204" s="94"/>
      <c r="SM204" s="94"/>
      <c r="SN204" s="94"/>
      <c r="SO204" s="94"/>
      <c r="SP204" s="94"/>
      <c r="SQ204" s="94"/>
      <c r="SR204" s="94"/>
      <c r="SS204" s="94"/>
      <c r="ST204" s="94"/>
      <c r="SU204" s="94"/>
      <c r="SV204" s="94"/>
      <c r="SW204" s="94"/>
      <c r="SX204" s="94"/>
      <c r="SY204" s="94"/>
      <c r="SZ204" s="94"/>
      <c r="TA204" s="94"/>
      <c r="TB204" s="94"/>
      <c r="TC204" s="94"/>
      <c r="TD204" s="94"/>
      <c r="TE204" s="94"/>
      <c r="TF204" s="94"/>
      <c r="TG204" s="94"/>
      <c r="TH204" s="94"/>
      <c r="TI204" s="94"/>
      <c r="TJ204" s="94"/>
      <c r="TK204" s="94"/>
      <c r="TL204" s="94"/>
      <c r="TM204" s="94"/>
      <c r="TN204" s="94"/>
      <c r="TO204" s="94"/>
      <c r="TP204" s="94"/>
      <c r="TQ204" s="94"/>
      <c r="TR204" s="94"/>
      <c r="TS204" s="94"/>
      <c r="TT204" s="94"/>
      <c r="TU204" s="94"/>
      <c r="TV204" s="94"/>
      <c r="TW204" s="94"/>
      <c r="TX204" s="94"/>
      <c r="TY204" s="94"/>
      <c r="TZ204" s="94"/>
      <c r="UA204" s="94"/>
      <c r="UB204" s="94"/>
      <c r="UC204" s="94"/>
      <c r="UD204" s="94"/>
      <c r="UE204" s="94"/>
      <c r="UF204" s="94"/>
      <c r="UG204" s="94"/>
      <c r="UH204" s="94"/>
      <c r="UI204" s="94"/>
      <c r="UJ204" s="94"/>
      <c r="UK204" s="94"/>
      <c r="UL204" s="94"/>
      <c r="UM204" s="94"/>
      <c r="UN204" s="94"/>
      <c r="UO204" s="94"/>
      <c r="UP204" s="94"/>
      <c r="UQ204" s="94"/>
      <c r="UR204" s="94"/>
      <c r="US204" s="94"/>
      <c r="UT204" s="94"/>
      <c r="UU204" s="94"/>
      <c r="UV204" s="94"/>
      <c r="UW204" s="94"/>
      <c r="UX204" s="94"/>
      <c r="UY204" s="94"/>
      <c r="UZ204" s="94"/>
      <c r="VA204" s="94"/>
      <c r="VB204" s="94"/>
      <c r="VC204" s="94"/>
      <c r="VD204" s="94"/>
      <c r="VE204" s="94"/>
      <c r="VF204" s="94"/>
      <c r="VG204" s="94"/>
      <c r="VH204" s="94"/>
      <c r="VI204" s="94"/>
      <c r="VJ204" s="94"/>
      <c r="VK204" s="94"/>
      <c r="VL204" s="94"/>
      <c r="VM204" s="94"/>
      <c r="VN204" s="94"/>
      <c r="VO204" s="94"/>
      <c r="VP204" s="94"/>
      <c r="VQ204" s="94"/>
      <c r="VR204" s="94"/>
      <c r="VS204" s="94"/>
      <c r="VT204" s="94"/>
      <c r="VU204" s="94"/>
      <c r="VV204" s="94"/>
      <c r="VW204" s="94"/>
      <c r="VX204" s="94"/>
      <c r="VY204" s="94"/>
      <c r="VZ204" s="94"/>
      <c r="WA204" s="94"/>
      <c r="WB204" s="94"/>
      <c r="WC204" s="94"/>
      <c r="WD204" s="94"/>
      <c r="WE204" s="94"/>
      <c r="WF204" s="94"/>
      <c r="WG204" s="94"/>
      <c r="WH204" s="94"/>
      <c r="WI204" s="94"/>
      <c r="WJ204" s="94"/>
      <c r="WK204" s="94"/>
      <c r="WL204" s="94"/>
      <c r="WM204" s="94"/>
      <c r="WN204" s="94"/>
      <c r="WO204" s="94"/>
      <c r="WP204" s="94"/>
      <c r="WQ204" s="94"/>
      <c r="WR204" s="94"/>
      <c r="WS204" s="94"/>
      <c r="WT204" s="94"/>
      <c r="WU204" s="94"/>
      <c r="WV204" s="94"/>
      <c r="WW204" s="94"/>
      <c r="WX204" s="94"/>
      <c r="WY204" s="94"/>
      <c r="WZ204" s="94"/>
      <c r="XA204" s="94"/>
      <c r="XB204" s="94"/>
      <c r="XC204" s="94"/>
      <c r="XD204" s="94"/>
      <c r="XE204" s="94"/>
      <c r="XF204" s="94"/>
      <c r="XG204" s="94"/>
      <c r="XH204" s="94"/>
      <c r="XI204" s="94"/>
      <c r="XJ204" s="94"/>
      <c r="XK204" s="94"/>
      <c r="XL204" s="94"/>
      <c r="XM204" s="94"/>
      <c r="XN204" s="94"/>
      <c r="XO204" s="94"/>
      <c r="XP204" s="94"/>
      <c r="XQ204" s="94"/>
      <c r="XR204" s="94"/>
      <c r="XS204" s="94"/>
      <c r="XT204" s="94"/>
      <c r="XU204" s="94"/>
      <c r="XV204" s="94"/>
      <c r="XW204" s="94"/>
      <c r="XX204" s="94"/>
      <c r="XY204" s="94"/>
      <c r="XZ204" s="94"/>
      <c r="YA204" s="94"/>
      <c r="YB204" s="94"/>
      <c r="YC204" s="94"/>
      <c r="YD204" s="94"/>
      <c r="YE204" s="94"/>
      <c r="YF204" s="94"/>
      <c r="YG204" s="94"/>
      <c r="YH204" s="94"/>
      <c r="YI204" s="94"/>
      <c r="YJ204" s="94"/>
      <c r="YK204" s="94"/>
      <c r="YL204" s="94"/>
      <c r="YM204" s="94"/>
      <c r="YN204" s="94"/>
      <c r="YO204" s="94"/>
      <c r="YP204" s="94"/>
      <c r="YQ204" s="94"/>
      <c r="YR204" s="94"/>
      <c r="YS204" s="94"/>
      <c r="YT204" s="94"/>
      <c r="YU204" s="94"/>
      <c r="YV204" s="94"/>
      <c r="YW204" s="94"/>
      <c r="YX204" s="94"/>
      <c r="YY204" s="94"/>
      <c r="YZ204" s="94"/>
      <c r="ZA204" s="94"/>
      <c r="ZB204" s="94"/>
      <c r="ZC204" s="94"/>
      <c r="ZD204" s="94"/>
      <c r="ZE204" s="94"/>
      <c r="ZF204" s="94"/>
      <c r="ZG204" s="94"/>
      <c r="ZH204" s="94"/>
      <c r="ZI204" s="94"/>
      <c r="ZJ204" s="94"/>
      <c r="ZK204" s="94"/>
      <c r="ZL204" s="94"/>
      <c r="ZM204" s="94"/>
      <c r="ZN204" s="94"/>
      <c r="ZO204" s="94"/>
      <c r="ZP204" s="94"/>
      <c r="ZQ204" s="94"/>
      <c r="ZR204" s="94"/>
      <c r="ZS204" s="94"/>
      <c r="ZT204" s="94"/>
      <c r="ZU204" s="94"/>
      <c r="ZV204" s="94"/>
      <c r="ZW204" s="94"/>
      <c r="ZX204" s="94"/>
      <c r="ZY204" s="94"/>
      <c r="ZZ204" s="94"/>
      <c r="AAA204" s="94"/>
      <c r="AAB204" s="94"/>
      <c r="AAC204" s="94"/>
      <c r="AAD204" s="94"/>
      <c r="AAE204" s="94"/>
      <c r="AAF204" s="94"/>
      <c r="AAG204" s="94"/>
      <c r="AAH204" s="94"/>
      <c r="AAI204" s="94"/>
      <c r="AAJ204" s="94"/>
      <c r="AAK204" s="94"/>
      <c r="AAL204" s="94"/>
      <c r="AAM204" s="94"/>
      <c r="AAN204" s="94"/>
      <c r="AAO204" s="94"/>
      <c r="AAP204" s="94"/>
      <c r="AAQ204" s="94"/>
      <c r="AAR204" s="94"/>
      <c r="AAS204" s="94"/>
      <c r="AAT204" s="94"/>
      <c r="AAU204" s="94"/>
      <c r="AAV204" s="94"/>
      <c r="AAW204" s="94"/>
      <c r="AAX204" s="94"/>
      <c r="AAY204" s="94"/>
      <c r="AAZ204" s="94"/>
      <c r="ABA204" s="94"/>
      <c r="ABB204" s="94"/>
      <c r="ABC204" s="94"/>
      <c r="ABD204" s="94"/>
      <c r="ABE204" s="94"/>
      <c r="ABF204" s="94"/>
      <c r="ABG204" s="94"/>
      <c r="ABH204" s="94"/>
      <c r="ABI204" s="94"/>
      <c r="ABJ204" s="94"/>
      <c r="ABK204" s="94"/>
      <c r="ABL204" s="94"/>
      <c r="ABM204" s="94"/>
      <c r="ABN204" s="94"/>
      <c r="ABO204" s="94"/>
      <c r="ABP204" s="94"/>
      <c r="ABQ204" s="94"/>
      <c r="ABR204" s="94"/>
      <c r="ABS204" s="94"/>
      <c r="ABT204" s="94"/>
      <c r="ABU204" s="94"/>
      <c r="ABV204" s="94"/>
      <c r="ABW204" s="94"/>
      <c r="ABX204" s="94"/>
      <c r="ABY204" s="94"/>
      <c r="ABZ204" s="94"/>
      <c r="ACA204" s="94"/>
      <c r="ACB204" s="94"/>
      <c r="ACC204" s="94"/>
      <c r="ACD204" s="94"/>
      <c r="ACE204" s="94"/>
      <c r="ACF204" s="94"/>
      <c r="ACG204" s="94"/>
      <c r="ACH204" s="94"/>
      <c r="ACI204" s="94"/>
      <c r="ACJ204" s="94"/>
      <c r="ACK204" s="94"/>
      <c r="ACL204" s="94"/>
      <c r="ACM204" s="94"/>
      <c r="ACN204" s="94"/>
      <c r="ACO204" s="94"/>
      <c r="ACP204" s="94"/>
      <c r="ACQ204" s="94"/>
      <c r="ACR204" s="94"/>
      <c r="ACS204" s="94"/>
      <c r="ACT204" s="94"/>
      <c r="ACU204" s="94"/>
      <c r="ACV204" s="94"/>
      <c r="ACW204" s="94"/>
      <c r="ACX204" s="94"/>
      <c r="ACY204" s="94"/>
      <c r="ACZ204" s="94"/>
      <c r="ADA204" s="94"/>
      <c r="ADB204" s="94"/>
      <c r="ADC204" s="94"/>
      <c r="ADD204" s="94"/>
      <c r="ADE204" s="94"/>
      <c r="ADF204" s="94"/>
      <c r="ADG204" s="94"/>
      <c r="ADH204" s="94"/>
      <c r="ADI204" s="94"/>
      <c r="ADJ204" s="94"/>
      <c r="ADK204" s="94"/>
      <c r="ADL204" s="94"/>
      <c r="ADM204" s="94"/>
      <c r="ADN204" s="94"/>
      <c r="ADO204" s="94"/>
      <c r="ADP204" s="94"/>
      <c r="ADQ204" s="94"/>
      <c r="ADR204" s="94"/>
      <c r="ADS204" s="94"/>
      <c r="ADT204" s="94"/>
      <c r="ADU204" s="94"/>
      <c r="ADV204" s="94"/>
      <c r="ADW204" s="94"/>
      <c r="ADX204" s="94"/>
      <c r="ADY204" s="94"/>
      <c r="ADZ204" s="94"/>
      <c r="AEA204" s="94"/>
      <c r="AEB204" s="94"/>
      <c r="AEC204" s="94"/>
      <c r="AED204" s="94"/>
      <c r="AEE204" s="94"/>
      <c r="AEF204" s="94"/>
      <c r="AEG204" s="94"/>
      <c r="AEH204" s="94"/>
      <c r="AEI204" s="94"/>
      <c r="AEJ204" s="94"/>
      <c r="AEK204" s="94"/>
      <c r="AEL204" s="94"/>
      <c r="AEM204" s="94"/>
      <c r="AEN204" s="94"/>
      <c r="AEO204" s="94"/>
      <c r="AEP204" s="94"/>
      <c r="AEQ204" s="94"/>
      <c r="AER204" s="94"/>
      <c r="AES204" s="94"/>
      <c r="AET204" s="94"/>
      <c r="AEU204" s="94"/>
      <c r="AEV204" s="94"/>
      <c r="AEW204" s="94"/>
      <c r="AEX204" s="94"/>
      <c r="AEY204" s="94"/>
      <c r="AEZ204" s="94"/>
      <c r="AFA204" s="94"/>
      <c r="AFB204" s="94"/>
      <c r="AFC204" s="94"/>
      <c r="AFD204" s="94"/>
      <c r="AFE204" s="94"/>
      <c r="AFF204" s="94"/>
      <c r="AFG204" s="94"/>
      <c r="AFH204" s="94"/>
      <c r="AFI204" s="94"/>
      <c r="AFJ204" s="94"/>
      <c r="AFK204" s="94"/>
      <c r="AFL204" s="94"/>
      <c r="AFM204" s="94"/>
      <c r="AFN204" s="94"/>
      <c r="AFO204" s="94"/>
      <c r="AFP204" s="94"/>
      <c r="AFQ204" s="94"/>
      <c r="AFR204" s="94"/>
      <c r="AFS204" s="94"/>
      <c r="AFT204" s="94"/>
      <c r="AFU204" s="94"/>
      <c r="AFV204" s="94"/>
      <c r="AFW204" s="94"/>
      <c r="AFX204" s="94"/>
      <c r="AFY204" s="94"/>
      <c r="AFZ204" s="94"/>
      <c r="AGA204" s="94"/>
      <c r="AGB204" s="94"/>
      <c r="AGC204" s="94"/>
      <c r="AGD204" s="94"/>
      <c r="AGE204" s="94"/>
      <c r="AGF204" s="94"/>
      <c r="AGG204" s="94"/>
      <c r="AGH204" s="94"/>
      <c r="AGI204" s="94"/>
      <c r="AGJ204" s="94"/>
      <c r="AGK204" s="94"/>
      <c r="AGL204" s="94"/>
      <c r="AGM204" s="94"/>
      <c r="AGN204" s="94"/>
      <c r="AGO204" s="94"/>
      <c r="AGP204" s="94"/>
      <c r="AGQ204" s="94"/>
      <c r="AGR204" s="94"/>
      <c r="AGS204" s="94"/>
      <c r="AGT204" s="94"/>
      <c r="AGU204" s="94"/>
      <c r="AGV204" s="94"/>
      <c r="AGW204" s="94"/>
      <c r="AGX204" s="94"/>
      <c r="AGY204" s="94"/>
      <c r="AGZ204" s="94"/>
      <c r="AHA204" s="94"/>
      <c r="AHB204" s="94"/>
      <c r="AHC204" s="94"/>
      <c r="AHD204" s="94"/>
      <c r="AHE204" s="94"/>
      <c r="AHF204" s="94"/>
      <c r="AHG204" s="94"/>
      <c r="AHH204" s="94"/>
      <c r="AHI204" s="94"/>
      <c r="AHJ204" s="94"/>
      <c r="AHK204" s="94"/>
      <c r="AHL204" s="94"/>
      <c r="AHM204" s="94"/>
      <c r="AHN204" s="94"/>
      <c r="AHO204" s="94"/>
      <c r="AHP204" s="94"/>
      <c r="AHQ204" s="94"/>
      <c r="AHR204" s="94"/>
      <c r="AHS204" s="94"/>
      <c r="AHT204" s="94"/>
      <c r="AHU204" s="94"/>
      <c r="AHV204" s="94"/>
      <c r="AHW204" s="94"/>
      <c r="AHX204" s="94"/>
      <c r="AHY204" s="94"/>
      <c r="AHZ204" s="94"/>
      <c r="AIA204" s="94"/>
      <c r="AIB204" s="94"/>
      <c r="AIC204" s="94"/>
      <c r="AID204" s="94"/>
      <c r="AIE204" s="94"/>
      <c r="AIF204" s="94"/>
      <c r="AIG204" s="94"/>
      <c r="AIH204" s="94"/>
      <c r="AII204" s="94"/>
      <c r="AIJ204" s="94"/>
      <c r="AIK204" s="94"/>
      <c r="AIL204" s="94"/>
      <c r="AIM204" s="94"/>
      <c r="AIN204" s="94"/>
      <c r="AIO204" s="94"/>
      <c r="AIP204" s="94"/>
      <c r="AIQ204" s="94"/>
      <c r="AIR204" s="94"/>
      <c r="AIS204" s="94"/>
      <c r="AIT204" s="94"/>
      <c r="AIU204" s="94"/>
      <c r="AIV204" s="94"/>
      <c r="AIW204" s="94"/>
      <c r="AIX204" s="94"/>
      <c r="AIY204" s="94"/>
      <c r="AIZ204" s="94"/>
      <c r="AJA204" s="94"/>
      <c r="AJB204" s="94"/>
      <c r="AJC204" s="94"/>
      <c r="AJD204" s="94"/>
      <c r="AJE204" s="94"/>
      <c r="AJF204" s="94"/>
      <c r="AJG204" s="94"/>
      <c r="AJH204" s="94"/>
      <c r="AJI204" s="94"/>
      <c r="AJJ204" s="94"/>
      <c r="AJK204" s="94"/>
      <c r="AJL204" s="94"/>
      <c r="AJM204" s="94"/>
      <c r="AJN204" s="94"/>
      <c r="AJO204" s="94"/>
      <c r="AJP204" s="94"/>
      <c r="AJQ204" s="94"/>
      <c r="AJR204" s="94"/>
      <c r="AJS204" s="94"/>
      <c r="AJT204" s="94"/>
      <c r="AJU204" s="94"/>
      <c r="AJV204" s="94"/>
      <c r="AJW204" s="94"/>
      <c r="AJX204" s="94"/>
      <c r="AJY204" s="94"/>
      <c r="AJZ204" s="94"/>
      <c r="AKA204" s="94"/>
      <c r="AKB204" s="94"/>
      <c r="AKC204" s="94"/>
      <c r="AKD204" s="94"/>
      <c r="AKE204" s="94"/>
      <c r="AKF204" s="94"/>
      <c r="AKG204" s="94"/>
      <c r="AKH204" s="94"/>
      <c r="AKI204" s="94"/>
      <c r="AKJ204" s="94"/>
      <c r="AKK204" s="94"/>
      <c r="AKL204" s="94"/>
      <c r="AKM204" s="94"/>
      <c r="AKN204" s="94"/>
      <c r="AKO204" s="94"/>
      <c r="AKP204" s="94"/>
      <c r="AKQ204" s="94"/>
      <c r="AKR204" s="94"/>
      <c r="AKS204" s="94"/>
      <c r="AKT204" s="94"/>
      <c r="AKU204" s="94"/>
      <c r="AKV204" s="94"/>
      <c r="AKW204" s="94"/>
      <c r="AKX204" s="94"/>
      <c r="AKY204" s="94"/>
      <c r="AKZ204" s="94"/>
      <c r="ALA204" s="94"/>
    </row>
    <row r="205" spans="1:989" s="95" customFormat="1" x14ac:dyDescent="0.2">
      <c r="A205" s="96"/>
      <c r="B205" s="97"/>
      <c r="C205" s="97"/>
      <c r="D205" s="96"/>
      <c r="E205" s="92"/>
      <c r="F205" s="98"/>
      <c r="G205" s="87"/>
      <c r="H205" s="97"/>
      <c r="I205" s="97"/>
      <c r="J205" s="99"/>
      <c r="K205" s="99"/>
      <c r="L205" s="100"/>
      <c r="M205" s="100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  <c r="DR205" s="94"/>
      <c r="DS205" s="94"/>
      <c r="DT205" s="94"/>
      <c r="DU205" s="94"/>
      <c r="DV205" s="94"/>
      <c r="DW205" s="94"/>
      <c r="DX205" s="94"/>
      <c r="DY205" s="94"/>
      <c r="DZ205" s="94"/>
      <c r="EA205" s="94"/>
      <c r="EB205" s="94"/>
      <c r="EC205" s="94"/>
      <c r="ED205" s="94"/>
      <c r="EE205" s="94"/>
      <c r="EF205" s="94"/>
      <c r="EG205" s="94"/>
      <c r="EH205" s="94"/>
      <c r="EI205" s="94"/>
      <c r="EJ205" s="94"/>
      <c r="EK205" s="94"/>
      <c r="EL205" s="94"/>
      <c r="EM205" s="94"/>
      <c r="EN205" s="94"/>
      <c r="EO205" s="94"/>
      <c r="EP205" s="94"/>
      <c r="EQ205" s="94"/>
      <c r="ER205" s="94"/>
      <c r="ES205" s="94"/>
      <c r="ET205" s="94"/>
      <c r="EU205" s="94"/>
      <c r="EV205" s="94"/>
      <c r="EW205" s="94"/>
      <c r="EX205" s="94"/>
      <c r="EY205" s="94"/>
      <c r="EZ205" s="94"/>
      <c r="FA205" s="94"/>
      <c r="FB205" s="94"/>
      <c r="FC205" s="94"/>
      <c r="FD205" s="94"/>
      <c r="FE205" s="94"/>
      <c r="FF205" s="94"/>
      <c r="FG205" s="94"/>
      <c r="FH205" s="94"/>
      <c r="FI205" s="94"/>
      <c r="FJ205" s="94"/>
      <c r="FK205" s="94"/>
      <c r="FL205" s="94"/>
      <c r="FM205" s="94"/>
      <c r="FN205" s="94"/>
      <c r="FO205" s="94"/>
      <c r="FP205" s="94"/>
      <c r="FQ205" s="94"/>
      <c r="FR205" s="94"/>
      <c r="FS205" s="94"/>
      <c r="FT205" s="94"/>
      <c r="FU205" s="94"/>
      <c r="FV205" s="94"/>
      <c r="FW205" s="94"/>
      <c r="FX205" s="94"/>
      <c r="FY205" s="94"/>
      <c r="FZ205" s="94"/>
      <c r="GA205" s="94"/>
      <c r="GB205" s="94"/>
      <c r="GC205" s="94"/>
      <c r="GD205" s="94"/>
      <c r="GE205" s="94"/>
      <c r="GF205" s="94"/>
      <c r="GG205" s="94"/>
      <c r="GH205" s="94"/>
      <c r="GI205" s="94"/>
      <c r="GJ205" s="94"/>
      <c r="GK205" s="94"/>
      <c r="GL205" s="94"/>
      <c r="GM205" s="94"/>
      <c r="GN205" s="94"/>
      <c r="GO205" s="94"/>
      <c r="GP205" s="94"/>
      <c r="GQ205" s="94"/>
      <c r="GR205" s="94"/>
      <c r="GS205" s="94"/>
      <c r="GT205" s="94"/>
      <c r="GU205" s="94"/>
      <c r="GV205" s="94"/>
      <c r="GW205" s="94"/>
      <c r="GX205" s="94"/>
      <c r="GY205" s="94"/>
      <c r="GZ205" s="94"/>
      <c r="HA205" s="94"/>
      <c r="HB205" s="94"/>
      <c r="HC205" s="94"/>
      <c r="HD205" s="94"/>
      <c r="HE205" s="94"/>
      <c r="HF205" s="94"/>
      <c r="HG205" s="94"/>
      <c r="HH205" s="94"/>
      <c r="HI205" s="94"/>
      <c r="HJ205" s="94"/>
      <c r="HK205" s="94"/>
      <c r="HL205" s="94"/>
      <c r="HM205" s="94"/>
      <c r="HN205" s="94"/>
      <c r="HO205" s="94"/>
      <c r="HP205" s="94"/>
      <c r="HQ205" s="94"/>
      <c r="HR205" s="94"/>
      <c r="HS205" s="94"/>
      <c r="HT205" s="94"/>
      <c r="HU205" s="94"/>
      <c r="HV205" s="94"/>
      <c r="HW205" s="94"/>
      <c r="HX205" s="94"/>
      <c r="HY205" s="94"/>
      <c r="HZ205" s="94"/>
      <c r="IA205" s="94"/>
      <c r="IB205" s="94"/>
      <c r="IC205" s="94"/>
      <c r="ID205" s="94"/>
      <c r="IE205" s="94"/>
      <c r="IF205" s="94"/>
      <c r="IG205" s="94"/>
      <c r="IH205" s="94"/>
      <c r="II205" s="94"/>
      <c r="IJ205" s="94"/>
      <c r="IK205" s="94"/>
      <c r="IL205" s="94"/>
      <c r="IM205" s="94"/>
      <c r="IN205" s="94"/>
      <c r="IO205" s="94"/>
      <c r="IP205" s="94"/>
      <c r="IQ205" s="94"/>
      <c r="IR205" s="94"/>
      <c r="IS205" s="94"/>
      <c r="IT205" s="94"/>
      <c r="IU205" s="94"/>
      <c r="IV205" s="94"/>
      <c r="IW205" s="94"/>
      <c r="IX205" s="94"/>
      <c r="IY205" s="94"/>
      <c r="IZ205" s="94"/>
      <c r="JA205" s="94"/>
      <c r="JB205" s="94"/>
      <c r="JC205" s="94"/>
      <c r="JD205" s="94"/>
      <c r="JE205" s="94"/>
      <c r="JF205" s="94"/>
      <c r="JG205" s="94"/>
      <c r="JH205" s="94"/>
      <c r="JI205" s="94"/>
      <c r="JJ205" s="94"/>
      <c r="JK205" s="94"/>
      <c r="JL205" s="94"/>
      <c r="JM205" s="94"/>
      <c r="JN205" s="94"/>
      <c r="JO205" s="94"/>
      <c r="JP205" s="94"/>
      <c r="JQ205" s="94"/>
      <c r="JR205" s="94"/>
      <c r="JS205" s="94"/>
      <c r="JT205" s="94"/>
      <c r="JU205" s="94"/>
      <c r="JV205" s="94"/>
      <c r="JW205" s="94"/>
      <c r="JX205" s="94"/>
      <c r="JY205" s="94"/>
      <c r="JZ205" s="94"/>
      <c r="KA205" s="94"/>
      <c r="KB205" s="94"/>
      <c r="KC205" s="94"/>
      <c r="KD205" s="94"/>
      <c r="KE205" s="94"/>
      <c r="KF205" s="94"/>
      <c r="KG205" s="94"/>
      <c r="KH205" s="94"/>
      <c r="KI205" s="94"/>
      <c r="KJ205" s="94"/>
      <c r="KK205" s="94"/>
      <c r="KL205" s="94"/>
      <c r="KM205" s="94"/>
      <c r="KN205" s="94"/>
      <c r="KO205" s="94"/>
      <c r="KP205" s="94"/>
      <c r="KQ205" s="94"/>
      <c r="KR205" s="94"/>
      <c r="KS205" s="94"/>
      <c r="KT205" s="94"/>
      <c r="KU205" s="94"/>
      <c r="KV205" s="94"/>
      <c r="KW205" s="94"/>
      <c r="KX205" s="94"/>
      <c r="KY205" s="94"/>
      <c r="KZ205" s="94"/>
      <c r="LA205" s="94"/>
      <c r="LB205" s="94"/>
      <c r="LC205" s="94"/>
      <c r="LD205" s="94"/>
      <c r="LE205" s="94"/>
      <c r="LF205" s="94"/>
      <c r="LG205" s="94"/>
      <c r="LH205" s="94"/>
      <c r="LI205" s="94"/>
      <c r="LJ205" s="94"/>
      <c r="LK205" s="94"/>
      <c r="LL205" s="94"/>
      <c r="LM205" s="94"/>
      <c r="LN205" s="94"/>
      <c r="LO205" s="94"/>
      <c r="LP205" s="94"/>
      <c r="LQ205" s="94"/>
      <c r="LR205" s="94"/>
      <c r="LS205" s="94"/>
      <c r="LT205" s="94"/>
      <c r="LU205" s="94"/>
      <c r="LV205" s="94"/>
      <c r="LW205" s="94"/>
      <c r="LX205" s="94"/>
      <c r="LY205" s="94"/>
      <c r="LZ205" s="94"/>
      <c r="MA205" s="94"/>
      <c r="MB205" s="94"/>
      <c r="MC205" s="94"/>
      <c r="MD205" s="94"/>
      <c r="ME205" s="94"/>
      <c r="MF205" s="94"/>
      <c r="MG205" s="94"/>
      <c r="MH205" s="94"/>
      <c r="MI205" s="94"/>
      <c r="MJ205" s="94"/>
      <c r="MK205" s="94"/>
      <c r="ML205" s="94"/>
      <c r="MM205" s="94"/>
      <c r="MN205" s="94"/>
      <c r="MO205" s="94"/>
      <c r="MP205" s="94"/>
      <c r="MQ205" s="94"/>
      <c r="MR205" s="94"/>
      <c r="MS205" s="94"/>
      <c r="MT205" s="94"/>
      <c r="MU205" s="94"/>
      <c r="MV205" s="94"/>
      <c r="MW205" s="94"/>
      <c r="MX205" s="94"/>
      <c r="MY205" s="94"/>
      <c r="MZ205" s="94"/>
      <c r="NA205" s="94"/>
      <c r="NB205" s="94"/>
      <c r="NC205" s="94"/>
      <c r="ND205" s="94"/>
      <c r="NE205" s="94"/>
      <c r="NF205" s="94"/>
      <c r="NG205" s="94"/>
      <c r="NH205" s="94"/>
      <c r="NI205" s="94"/>
      <c r="NJ205" s="94"/>
      <c r="NK205" s="94"/>
      <c r="NL205" s="94"/>
      <c r="NM205" s="94"/>
      <c r="NN205" s="94"/>
      <c r="NO205" s="94"/>
      <c r="NP205" s="94"/>
      <c r="NQ205" s="94"/>
      <c r="NR205" s="94"/>
      <c r="NS205" s="94"/>
      <c r="NT205" s="94"/>
      <c r="NU205" s="94"/>
      <c r="NV205" s="94"/>
      <c r="NW205" s="94"/>
      <c r="NX205" s="94"/>
      <c r="NY205" s="94"/>
      <c r="NZ205" s="94"/>
      <c r="OA205" s="94"/>
      <c r="OB205" s="94"/>
      <c r="OC205" s="94"/>
      <c r="OD205" s="94"/>
      <c r="OE205" s="94"/>
      <c r="OF205" s="94"/>
      <c r="OG205" s="94"/>
      <c r="OH205" s="94"/>
      <c r="OI205" s="94"/>
      <c r="OJ205" s="94"/>
      <c r="OK205" s="94"/>
      <c r="OL205" s="94"/>
      <c r="OM205" s="94"/>
      <c r="ON205" s="94"/>
      <c r="OO205" s="94"/>
      <c r="OP205" s="94"/>
      <c r="OQ205" s="94"/>
      <c r="OR205" s="94"/>
      <c r="OS205" s="94"/>
      <c r="OT205" s="94"/>
      <c r="OU205" s="94"/>
      <c r="OV205" s="94"/>
      <c r="OW205" s="94"/>
      <c r="OX205" s="94"/>
      <c r="OY205" s="94"/>
      <c r="OZ205" s="94"/>
      <c r="PA205" s="94"/>
      <c r="PB205" s="94"/>
      <c r="PC205" s="94"/>
      <c r="PD205" s="94"/>
      <c r="PE205" s="94"/>
      <c r="PF205" s="94"/>
      <c r="PG205" s="94"/>
      <c r="PH205" s="94"/>
      <c r="PI205" s="94"/>
      <c r="PJ205" s="94"/>
      <c r="PK205" s="94"/>
      <c r="PL205" s="94"/>
      <c r="PM205" s="94"/>
      <c r="PN205" s="94"/>
      <c r="PO205" s="94"/>
      <c r="PP205" s="94"/>
      <c r="PQ205" s="94"/>
      <c r="PR205" s="94"/>
      <c r="PS205" s="94"/>
      <c r="PT205" s="94"/>
      <c r="PU205" s="94"/>
      <c r="PV205" s="94"/>
      <c r="PW205" s="94"/>
      <c r="PX205" s="94"/>
      <c r="PY205" s="94"/>
      <c r="PZ205" s="94"/>
      <c r="QA205" s="94"/>
      <c r="QB205" s="94"/>
      <c r="QC205" s="94"/>
      <c r="QD205" s="94"/>
      <c r="QE205" s="94"/>
      <c r="QF205" s="94"/>
      <c r="QG205" s="94"/>
      <c r="QH205" s="94"/>
      <c r="QI205" s="94"/>
      <c r="QJ205" s="94"/>
      <c r="QK205" s="94"/>
      <c r="QL205" s="94"/>
      <c r="QM205" s="94"/>
      <c r="QN205" s="94"/>
      <c r="QO205" s="94"/>
      <c r="QP205" s="94"/>
      <c r="QQ205" s="94"/>
      <c r="QR205" s="94"/>
      <c r="QS205" s="94"/>
      <c r="QT205" s="94"/>
      <c r="QU205" s="94"/>
      <c r="QV205" s="94"/>
      <c r="QW205" s="94"/>
      <c r="QX205" s="94"/>
      <c r="QY205" s="94"/>
      <c r="QZ205" s="94"/>
      <c r="RA205" s="94"/>
      <c r="RB205" s="94"/>
      <c r="RC205" s="94"/>
      <c r="RD205" s="94"/>
      <c r="RE205" s="94"/>
      <c r="RF205" s="94"/>
      <c r="RG205" s="94"/>
      <c r="RH205" s="94"/>
      <c r="RI205" s="94"/>
      <c r="RJ205" s="94"/>
      <c r="RK205" s="94"/>
      <c r="RL205" s="94"/>
      <c r="RM205" s="94"/>
      <c r="RN205" s="94"/>
      <c r="RO205" s="94"/>
      <c r="RP205" s="94"/>
      <c r="RQ205" s="94"/>
      <c r="RR205" s="94"/>
      <c r="RS205" s="94"/>
      <c r="RT205" s="94"/>
      <c r="RU205" s="94"/>
      <c r="RV205" s="94"/>
      <c r="RW205" s="94"/>
      <c r="RX205" s="94"/>
      <c r="RY205" s="94"/>
      <c r="RZ205" s="94"/>
      <c r="SA205" s="94"/>
      <c r="SB205" s="94"/>
      <c r="SC205" s="94"/>
      <c r="SD205" s="94"/>
      <c r="SE205" s="94"/>
      <c r="SF205" s="94"/>
      <c r="SG205" s="94"/>
      <c r="SH205" s="94"/>
      <c r="SI205" s="94"/>
      <c r="SJ205" s="94"/>
      <c r="SK205" s="94"/>
      <c r="SL205" s="94"/>
      <c r="SM205" s="94"/>
      <c r="SN205" s="94"/>
      <c r="SO205" s="94"/>
      <c r="SP205" s="94"/>
      <c r="SQ205" s="94"/>
      <c r="SR205" s="94"/>
      <c r="SS205" s="94"/>
      <c r="ST205" s="94"/>
      <c r="SU205" s="94"/>
      <c r="SV205" s="94"/>
      <c r="SW205" s="94"/>
      <c r="SX205" s="94"/>
      <c r="SY205" s="94"/>
      <c r="SZ205" s="94"/>
      <c r="TA205" s="94"/>
      <c r="TB205" s="94"/>
      <c r="TC205" s="94"/>
      <c r="TD205" s="94"/>
      <c r="TE205" s="94"/>
      <c r="TF205" s="94"/>
      <c r="TG205" s="94"/>
      <c r="TH205" s="94"/>
      <c r="TI205" s="94"/>
      <c r="TJ205" s="94"/>
      <c r="TK205" s="94"/>
      <c r="TL205" s="94"/>
      <c r="TM205" s="94"/>
      <c r="TN205" s="94"/>
      <c r="TO205" s="94"/>
      <c r="TP205" s="94"/>
      <c r="TQ205" s="94"/>
      <c r="TR205" s="94"/>
      <c r="TS205" s="94"/>
      <c r="TT205" s="94"/>
      <c r="TU205" s="94"/>
      <c r="TV205" s="94"/>
      <c r="TW205" s="94"/>
      <c r="TX205" s="94"/>
      <c r="TY205" s="94"/>
      <c r="TZ205" s="94"/>
      <c r="UA205" s="94"/>
      <c r="UB205" s="94"/>
      <c r="UC205" s="94"/>
      <c r="UD205" s="94"/>
      <c r="UE205" s="94"/>
      <c r="UF205" s="94"/>
      <c r="UG205" s="94"/>
      <c r="UH205" s="94"/>
      <c r="UI205" s="94"/>
      <c r="UJ205" s="94"/>
      <c r="UK205" s="94"/>
      <c r="UL205" s="94"/>
      <c r="UM205" s="94"/>
      <c r="UN205" s="94"/>
      <c r="UO205" s="94"/>
      <c r="UP205" s="94"/>
      <c r="UQ205" s="94"/>
      <c r="UR205" s="94"/>
      <c r="US205" s="94"/>
      <c r="UT205" s="94"/>
      <c r="UU205" s="94"/>
      <c r="UV205" s="94"/>
      <c r="UW205" s="94"/>
      <c r="UX205" s="94"/>
      <c r="UY205" s="94"/>
      <c r="UZ205" s="94"/>
      <c r="VA205" s="94"/>
      <c r="VB205" s="94"/>
      <c r="VC205" s="94"/>
      <c r="VD205" s="94"/>
      <c r="VE205" s="94"/>
      <c r="VF205" s="94"/>
      <c r="VG205" s="94"/>
      <c r="VH205" s="94"/>
      <c r="VI205" s="94"/>
      <c r="VJ205" s="94"/>
      <c r="VK205" s="94"/>
      <c r="VL205" s="94"/>
      <c r="VM205" s="94"/>
      <c r="VN205" s="94"/>
      <c r="VO205" s="94"/>
      <c r="VP205" s="94"/>
      <c r="VQ205" s="94"/>
      <c r="VR205" s="94"/>
      <c r="VS205" s="94"/>
      <c r="VT205" s="94"/>
      <c r="VU205" s="94"/>
      <c r="VV205" s="94"/>
      <c r="VW205" s="94"/>
      <c r="VX205" s="94"/>
      <c r="VY205" s="94"/>
      <c r="VZ205" s="94"/>
      <c r="WA205" s="94"/>
      <c r="WB205" s="94"/>
      <c r="WC205" s="94"/>
      <c r="WD205" s="94"/>
      <c r="WE205" s="94"/>
      <c r="WF205" s="94"/>
      <c r="WG205" s="94"/>
      <c r="WH205" s="94"/>
      <c r="WI205" s="94"/>
      <c r="WJ205" s="94"/>
      <c r="WK205" s="94"/>
      <c r="WL205" s="94"/>
      <c r="WM205" s="94"/>
      <c r="WN205" s="94"/>
      <c r="WO205" s="94"/>
      <c r="WP205" s="94"/>
      <c r="WQ205" s="94"/>
      <c r="WR205" s="94"/>
      <c r="WS205" s="94"/>
      <c r="WT205" s="94"/>
      <c r="WU205" s="94"/>
      <c r="WV205" s="94"/>
      <c r="WW205" s="94"/>
      <c r="WX205" s="94"/>
      <c r="WY205" s="94"/>
      <c r="WZ205" s="94"/>
      <c r="XA205" s="94"/>
      <c r="XB205" s="94"/>
      <c r="XC205" s="94"/>
      <c r="XD205" s="94"/>
      <c r="XE205" s="94"/>
      <c r="XF205" s="94"/>
      <c r="XG205" s="94"/>
      <c r="XH205" s="94"/>
      <c r="XI205" s="94"/>
      <c r="XJ205" s="94"/>
      <c r="XK205" s="94"/>
      <c r="XL205" s="94"/>
      <c r="XM205" s="94"/>
      <c r="XN205" s="94"/>
      <c r="XO205" s="94"/>
      <c r="XP205" s="94"/>
      <c r="XQ205" s="94"/>
      <c r="XR205" s="94"/>
      <c r="XS205" s="94"/>
      <c r="XT205" s="94"/>
      <c r="XU205" s="94"/>
      <c r="XV205" s="94"/>
      <c r="XW205" s="94"/>
      <c r="XX205" s="94"/>
      <c r="XY205" s="94"/>
      <c r="XZ205" s="94"/>
      <c r="YA205" s="94"/>
      <c r="YB205" s="94"/>
      <c r="YC205" s="94"/>
      <c r="YD205" s="94"/>
      <c r="YE205" s="94"/>
      <c r="YF205" s="94"/>
      <c r="YG205" s="94"/>
      <c r="YH205" s="94"/>
      <c r="YI205" s="94"/>
      <c r="YJ205" s="94"/>
      <c r="YK205" s="94"/>
      <c r="YL205" s="94"/>
      <c r="YM205" s="94"/>
      <c r="YN205" s="94"/>
      <c r="YO205" s="94"/>
      <c r="YP205" s="94"/>
      <c r="YQ205" s="94"/>
      <c r="YR205" s="94"/>
      <c r="YS205" s="94"/>
      <c r="YT205" s="94"/>
      <c r="YU205" s="94"/>
      <c r="YV205" s="94"/>
      <c r="YW205" s="94"/>
      <c r="YX205" s="94"/>
      <c r="YY205" s="94"/>
      <c r="YZ205" s="94"/>
      <c r="ZA205" s="94"/>
      <c r="ZB205" s="94"/>
      <c r="ZC205" s="94"/>
      <c r="ZD205" s="94"/>
      <c r="ZE205" s="94"/>
      <c r="ZF205" s="94"/>
      <c r="ZG205" s="94"/>
      <c r="ZH205" s="94"/>
      <c r="ZI205" s="94"/>
      <c r="ZJ205" s="94"/>
      <c r="ZK205" s="94"/>
      <c r="ZL205" s="94"/>
      <c r="ZM205" s="94"/>
      <c r="ZN205" s="94"/>
      <c r="ZO205" s="94"/>
      <c r="ZP205" s="94"/>
      <c r="ZQ205" s="94"/>
      <c r="ZR205" s="94"/>
      <c r="ZS205" s="94"/>
      <c r="ZT205" s="94"/>
      <c r="ZU205" s="94"/>
      <c r="ZV205" s="94"/>
      <c r="ZW205" s="94"/>
      <c r="ZX205" s="94"/>
      <c r="ZY205" s="94"/>
      <c r="ZZ205" s="94"/>
      <c r="AAA205" s="94"/>
      <c r="AAB205" s="94"/>
      <c r="AAC205" s="94"/>
      <c r="AAD205" s="94"/>
      <c r="AAE205" s="94"/>
      <c r="AAF205" s="94"/>
      <c r="AAG205" s="94"/>
      <c r="AAH205" s="94"/>
      <c r="AAI205" s="94"/>
      <c r="AAJ205" s="94"/>
      <c r="AAK205" s="94"/>
      <c r="AAL205" s="94"/>
      <c r="AAM205" s="94"/>
      <c r="AAN205" s="94"/>
      <c r="AAO205" s="94"/>
      <c r="AAP205" s="94"/>
      <c r="AAQ205" s="94"/>
      <c r="AAR205" s="94"/>
      <c r="AAS205" s="94"/>
      <c r="AAT205" s="94"/>
      <c r="AAU205" s="94"/>
      <c r="AAV205" s="94"/>
      <c r="AAW205" s="94"/>
      <c r="AAX205" s="94"/>
      <c r="AAY205" s="94"/>
      <c r="AAZ205" s="94"/>
      <c r="ABA205" s="94"/>
      <c r="ABB205" s="94"/>
      <c r="ABC205" s="94"/>
      <c r="ABD205" s="94"/>
      <c r="ABE205" s="94"/>
      <c r="ABF205" s="94"/>
      <c r="ABG205" s="94"/>
      <c r="ABH205" s="94"/>
      <c r="ABI205" s="94"/>
      <c r="ABJ205" s="94"/>
      <c r="ABK205" s="94"/>
      <c r="ABL205" s="94"/>
      <c r="ABM205" s="94"/>
      <c r="ABN205" s="94"/>
      <c r="ABO205" s="94"/>
      <c r="ABP205" s="94"/>
      <c r="ABQ205" s="94"/>
      <c r="ABR205" s="94"/>
      <c r="ABS205" s="94"/>
      <c r="ABT205" s="94"/>
      <c r="ABU205" s="94"/>
      <c r="ABV205" s="94"/>
      <c r="ABW205" s="94"/>
      <c r="ABX205" s="94"/>
      <c r="ABY205" s="94"/>
      <c r="ABZ205" s="94"/>
      <c r="ACA205" s="94"/>
      <c r="ACB205" s="94"/>
      <c r="ACC205" s="94"/>
      <c r="ACD205" s="94"/>
      <c r="ACE205" s="94"/>
      <c r="ACF205" s="94"/>
      <c r="ACG205" s="94"/>
      <c r="ACH205" s="94"/>
      <c r="ACI205" s="94"/>
      <c r="ACJ205" s="94"/>
      <c r="ACK205" s="94"/>
      <c r="ACL205" s="94"/>
      <c r="ACM205" s="94"/>
      <c r="ACN205" s="94"/>
      <c r="ACO205" s="94"/>
      <c r="ACP205" s="94"/>
      <c r="ACQ205" s="94"/>
      <c r="ACR205" s="94"/>
      <c r="ACS205" s="94"/>
      <c r="ACT205" s="94"/>
      <c r="ACU205" s="94"/>
      <c r="ACV205" s="94"/>
      <c r="ACW205" s="94"/>
      <c r="ACX205" s="94"/>
      <c r="ACY205" s="94"/>
      <c r="ACZ205" s="94"/>
      <c r="ADA205" s="94"/>
      <c r="ADB205" s="94"/>
      <c r="ADC205" s="94"/>
      <c r="ADD205" s="94"/>
      <c r="ADE205" s="94"/>
      <c r="ADF205" s="94"/>
      <c r="ADG205" s="94"/>
      <c r="ADH205" s="94"/>
      <c r="ADI205" s="94"/>
      <c r="ADJ205" s="94"/>
      <c r="ADK205" s="94"/>
      <c r="ADL205" s="94"/>
      <c r="ADM205" s="94"/>
      <c r="ADN205" s="94"/>
      <c r="ADO205" s="94"/>
      <c r="ADP205" s="94"/>
      <c r="ADQ205" s="94"/>
      <c r="ADR205" s="94"/>
      <c r="ADS205" s="94"/>
      <c r="ADT205" s="94"/>
      <c r="ADU205" s="94"/>
      <c r="ADV205" s="94"/>
      <c r="ADW205" s="94"/>
      <c r="ADX205" s="94"/>
      <c r="ADY205" s="94"/>
      <c r="ADZ205" s="94"/>
      <c r="AEA205" s="94"/>
      <c r="AEB205" s="94"/>
      <c r="AEC205" s="94"/>
      <c r="AED205" s="94"/>
      <c r="AEE205" s="94"/>
      <c r="AEF205" s="94"/>
      <c r="AEG205" s="94"/>
      <c r="AEH205" s="94"/>
      <c r="AEI205" s="94"/>
      <c r="AEJ205" s="94"/>
      <c r="AEK205" s="94"/>
      <c r="AEL205" s="94"/>
      <c r="AEM205" s="94"/>
      <c r="AEN205" s="94"/>
      <c r="AEO205" s="94"/>
      <c r="AEP205" s="94"/>
      <c r="AEQ205" s="94"/>
      <c r="AER205" s="94"/>
      <c r="AES205" s="94"/>
      <c r="AET205" s="94"/>
      <c r="AEU205" s="94"/>
      <c r="AEV205" s="94"/>
      <c r="AEW205" s="94"/>
      <c r="AEX205" s="94"/>
      <c r="AEY205" s="94"/>
      <c r="AEZ205" s="94"/>
      <c r="AFA205" s="94"/>
      <c r="AFB205" s="94"/>
      <c r="AFC205" s="94"/>
      <c r="AFD205" s="94"/>
      <c r="AFE205" s="94"/>
      <c r="AFF205" s="94"/>
      <c r="AFG205" s="94"/>
      <c r="AFH205" s="94"/>
      <c r="AFI205" s="94"/>
      <c r="AFJ205" s="94"/>
      <c r="AFK205" s="94"/>
      <c r="AFL205" s="94"/>
      <c r="AFM205" s="94"/>
      <c r="AFN205" s="94"/>
      <c r="AFO205" s="94"/>
      <c r="AFP205" s="94"/>
      <c r="AFQ205" s="94"/>
      <c r="AFR205" s="94"/>
      <c r="AFS205" s="94"/>
      <c r="AFT205" s="94"/>
      <c r="AFU205" s="94"/>
      <c r="AFV205" s="94"/>
      <c r="AFW205" s="94"/>
      <c r="AFX205" s="94"/>
      <c r="AFY205" s="94"/>
      <c r="AFZ205" s="94"/>
      <c r="AGA205" s="94"/>
      <c r="AGB205" s="94"/>
      <c r="AGC205" s="94"/>
      <c r="AGD205" s="94"/>
      <c r="AGE205" s="94"/>
      <c r="AGF205" s="94"/>
      <c r="AGG205" s="94"/>
      <c r="AGH205" s="94"/>
      <c r="AGI205" s="94"/>
      <c r="AGJ205" s="94"/>
      <c r="AGK205" s="94"/>
      <c r="AGL205" s="94"/>
      <c r="AGM205" s="94"/>
      <c r="AGN205" s="94"/>
      <c r="AGO205" s="94"/>
      <c r="AGP205" s="94"/>
      <c r="AGQ205" s="94"/>
      <c r="AGR205" s="94"/>
      <c r="AGS205" s="94"/>
      <c r="AGT205" s="94"/>
      <c r="AGU205" s="94"/>
      <c r="AGV205" s="94"/>
      <c r="AGW205" s="94"/>
      <c r="AGX205" s="94"/>
      <c r="AGY205" s="94"/>
      <c r="AGZ205" s="94"/>
      <c r="AHA205" s="94"/>
      <c r="AHB205" s="94"/>
      <c r="AHC205" s="94"/>
      <c r="AHD205" s="94"/>
      <c r="AHE205" s="94"/>
      <c r="AHF205" s="94"/>
      <c r="AHG205" s="94"/>
      <c r="AHH205" s="94"/>
      <c r="AHI205" s="94"/>
      <c r="AHJ205" s="94"/>
      <c r="AHK205" s="94"/>
      <c r="AHL205" s="94"/>
      <c r="AHM205" s="94"/>
      <c r="AHN205" s="94"/>
      <c r="AHO205" s="94"/>
      <c r="AHP205" s="94"/>
      <c r="AHQ205" s="94"/>
      <c r="AHR205" s="94"/>
      <c r="AHS205" s="94"/>
      <c r="AHT205" s="94"/>
      <c r="AHU205" s="94"/>
      <c r="AHV205" s="94"/>
      <c r="AHW205" s="94"/>
      <c r="AHX205" s="94"/>
      <c r="AHY205" s="94"/>
      <c r="AHZ205" s="94"/>
      <c r="AIA205" s="94"/>
      <c r="AIB205" s="94"/>
      <c r="AIC205" s="94"/>
      <c r="AID205" s="94"/>
      <c r="AIE205" s="94"/>
      <c r="AIF205" s="94"/>
      <c r="AIG205" s="94"/>
      <c r="AIH205" s="94"/>
      <c r="AII205" s="94"/>
      <c r="AIJ205" s="94"/>
      <c r="AIK205" s="94"/>
      <c r="AIL205" s="94"/>
      <c r="AIM205" s="94"/>
      <c r="AIN205" s="94"/>
      <c r="AIO205" s="94"/>
      <c r="AIP205" s="94"/>
      <c r="AIQ205" s="94"/>
      <c r="AIR205" s="94"/>
      <c r="AIS205" s="94"/>
      <c r="AIT205" s="94"/>
      <c r="AIU205" s="94"/>
      <c r="AIV205" s="94"/>
      <c r="AIW205" s="94"/>
      <c r="AIX205" s="94"/>
      <c r="AIY205" s="94"/>
      <c r="AIZ205" s="94"/>
      <c r="AJA205" s="94"/>
      <c r="AJB205" s="94"/>
      <c r="AJC205" s="94"/>
      <c r="AJD205" s="94"/>
      <c r="AJE205" s="94"/>
      <c r="AJF205" s="94"/>
      <c r="AJG205" s="94"/>
      <c r="AJH205" s="94"/>
      <c r="AJI205" s="94"/>
      <c r="AJJ205" s="94"/>
      <c r="AJK205" s="94"/>
      <c r="AJL205" s="94"/>
      <c r="AJM205" s="94"/>
      <c r="AJN205" s="94"/>
      <c r="AJO205" s="94"/>
      <c r="AJP205" s="94"/>
      <c r="AJQ205" s="94"/>
      <c r="AJR205" s="94"/>
      <c r="AJS205" s="94"/>
      <c r="AJT205" s="94"/>
      <c r="AJU205" s="94"/>
      <c r="AJV205" s="94"/>
      <c r="AJW205" s="94"/>
      <c r="AJX205" s="94"/>
      <c r="AJY205" s="94"/>
      <c r="AJZ205" s="94"/>
      <c r="AKA205" s="94"/>
      <c r="AKB205" s="94"/>
      <c r="AKC205" s="94"/>
      <c r="AKD205" s="94"/>
      <c r="AKE205" s="94"/>
      <c r="AKF205" s="94"/>
      <c r="AKG205" s="94"/>
      <c r="AKH205" s="94"/>
      <c r="AKI205" s="94"/>
      <c r="AKJ205" s="94"/>
      <c r="AKK205" s="94"/>
      <c r="AKL205" s="94"/>
      <c r="AKM205" s="94"/>
      <c r="AKN205" s="94"/>
      <c r="AKO205" s="94"/>
      <c r="AKP205" s="94"/>
      <c r="AKQ205" s="94"/>
      <c r="AKR205" s="94"/>
      <c r="AKS205" s="94"/>
      <c r="AKT205" s="94"/>
      <c r="AKU205" s="94"/>
      <c r="AKV205" s="94"/>
      <c r="AKW205" s="94"/>
      <c r="AKX205" s="94"/>
      <c r="AKY205" s="94"/>
      <c r="AKZ205" s="94"/>
      <c r="ALA205" s="94"/>
    </row>
    <row r="206" spans="1:989" s="95" customFormat="1" ht="13.5" customHeight="1" x14ac:dyDescent="0.2">
      <c r="A206" s="48" t="s">
        <v>57</v>
      </c>
      <c r="B206" s="78">
        <f t="shared" ref="B206:M207" si="65">B139-B204</f>
        <v>-243883.90000000037</v>
      </c>
      <c r="C206" s="78">
        <f t="shared" si="65"/>
        <v>-243883.90000000037</v>
      </c>
      <c r="D206" s="78">
        <f t="shared" si="65"/>
        <v>-243883.90000000037</v>
      </c>
      <c r="E206" s="79">
        <f t="shared" si="57"/>
        <v>100</v>
      </c>
      <c r="F206" s="78">
        <f t="shared" si="65"/>
        <v>1.2702145567189405E-2</v>
      </c>
      <c r="G206" s="78">
        <f t="shared" si="65"/>
        <v>0</v>
      </c>
      <c r="H206" s="78">
        <f t="shared" si="65"/>
        <v>243883.9000000013</v>
      </c>
      <c r="I206" s="78">
        <f t="shared" si="65"/>
        <v>4.1640220483524448</v>
      </c>
      <c r="J206" s="78">
        <f t="shared" si="65"/>
        <v>243883.9000000013</v>
      </c>
      <c r="K206" s="78">
        <f t="shared" si="65"/>
        <v>4.1640220483524448</v>
      </c>
      <c r="L206" s="78">
        <f t="shared" si="65"/>
        <v>243883.9000000013</v>
      </c>
      <c r="M206" s="78">
        <f t="shared" si="65"/>
        <v>4.1409417376798441</v>
      </c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94"/>
      <c r="DV206" s="94"/>
      <c r="DW206" s="94"/>
      <c r="DX206" s="94"/>
      <c r="DY206" s="94"/>
      <c r="DZ206" s="94"/>
      <c r="EA206" s="94"/>
      <c r="EB206" s="94"/>
      <c r="EC206" s="94"/>
      <c r="ED206" s="94"/>
      <c r="EE206" s="94"/>
      <c r="EF206" s="94"/>
      <c r="EG206" s="94"/>
      <c r="EH206" s="94"/>
      <c r="EI206" s="94"/>
      <c r="EJ206" s="94"/>
      <c r="EK206" s="94"/>
      <c r="EL206" s="94"/>
      <c r="EM206" s="94"/>
      <c r="EN206" s="94"/>
      <c r="EO206" s="94"/>
      <c r="EP206" s="94"/>
      <c r="EQ206" s="94"/>
      <c r="ER206" s="94"/>
      <c r="ES206" s="94"/>
      <c r="ET206" s="94"/>
      <c r="EU206" s="94"/>
      <c r="EV206" s="94"/>
      <c r="EW206" s="94"/>
      <c r="EX206" s="94"/>
      <c r="EY206" s="94"/>
      <c r="EZ206" s="94"/>
      <c r="FA206" s="94"/>
      <c r="FB206" s="94"/>
      <c r="FC206" s="94"/>
      <c r="FD206" s="94"/>
      <c r="FE206" s="94"/>
      <c r="FF206" s="94"/>
      <c r="FG206" s="94"/>
      <c r="FH206" s="94"/>
      <c r="FI206" s="94"/>
      <c r="FJ206" s="94"/>
      <c r="FK206" s="94"/>
      <c r="FL206" s="94"/>
      <c r="FM206" s="94"/>
      <c r="FN206" s="94"/>
      <c r="FO206" s="94"/>
      <c r="FP206" s="94"/>
      <c r="FQ206" s="94"/>
      <c r="FR206" s="94"/>
      <c r="FS206" s="94"/>
      <c r="FT206" s="94"/>
      <c r="FU206" s="94"/>
      <c r="FV206" s="94"/>
      <c r="FW206" s="94"/>
      <c r="FX206" s="94"/>
      <c r="FY206" s="94"/>
      <c r="FZ206" s="94"/>
      <c r="GA206" s="94"/>
      <c r="GB206" s="94"/>
      <c r="GC206" s="94"/>
      <c r="GD206" s="94"/>
      <c r="GE206" s="94"/>
      <c r="GF206" s="94"/>
      <c r="GG206" s="94"/>
      <c r="GH206" s="94"/>
      <c r="GI206" s="94"/>
      <c r="GJ206" s="94"/>
      <c r="GK206" s="94"/>
      <c r="GL206" s="94"/>
      <c r="GM206" s="94"/>
      <c r="GN206" s="94"/>
      <c r="GO206" s="94"/>
      <c r="GP206" s="94"/>
      <c r="GQ206" s="94"/>
      <c r="GR206" s="94"/>
      <c r="GS206" s="94"/>
      <c r="GT206" s="94"/>
      <c r="GU206" s="94"/>
      <c r="GV206" s="94"/>
      <c r="GW206" s="94"/>
      <c r="GX206" s="94"/>
      <c r="GY206" s="94"/>
      <c r="GZ206" s="94"/>
      <c r="HA206" s="94"/>
      <c r="HB206" s="94"/>
      <c r="HC206" s="94"/>
      <c r="HD206" s="94"/>
      <c r="HE206" s="94"/>
      <c r="HF206" s="94"/>
      <c r="HG206" s="94"/>
      <c r="HH206" s="94"/>
      <c r="HI206" s="94"/>
      <c r="HJ206" s="94"/>
      <c r="HK206" s="94"/>
      <c r="HL206" s="94"/>
      <c r="HM206" s="94"/>
      <c r="HN206" s="94"/>
      <c r="HO206" s="94"/>
      <c r="HP206" s="94"/>
      <c r="HQ206" s="94"/>
      <c r="HR206" s="94"/>
      <c r="HS206" s="94"/>
      <c r="HT206" s="94"/>
      <c r="HU206" s="94"/>
      <c r="HV206" s="94"/>
      <c r="HW206" s="94"/>
      <c r="HX206" s="94"/>
      <c r="HY206" s="94"/>
      <c r="HZ206" s="94"/>
      <c r="IA206" s="94"/>
      <c r="IB206" s="94"/>
      <c r="IC206" s="94"/>
      <c r="ID206" s="94"/>
      <c r="IE206" s="94"/>
      <c r="IF206" s="94"/>
      <c r="IG206" s="94"/>
      <c r="IH206" s="94"/>
      <c r="II206" s="94"/>
      <c r="IJ206" s="94"/>
      <c r="IK206" s="94"/>
      <c r="IL206" s="94"/>
      <c r="IM206" s="94"/>
      <c r="IN206" s="94"/>
      <c r="IO206" s="94"/>
      <c r="IP206" s="94"/>
      <c r="IQ206" s="94"/>
      <c r="IR206" s="94"/>
      <c r="IS206" s="94"/>
      <c r="IT206" s="94"/>
      <c r="IU206" s="94"/>
      <c r="IV206" s="94"/>
      <c r="IW206" s="94"/>
      <c r="IX206" s="94"/>
      <c r="IY206" s="94"/>
      <c r="IZ206" s="94"/>
      <c r="JA206" s="94"/>
      <c r="JB206" s="94"/>
      <c r="JC206" s="94"/>
      <c r="JD206" s="94"/>
      <c r="JE206" s="94"/>
      <c r="JF206" s="94"/>
      <c r="JG206" s="94"/>
      <c r="JH206" s="94"/>
      <c r="JI206" s="94"/>
      <c r="JJ206" s="94"/>
      <c r="JK206" s="94"/>
      <c r="JL206" s="94"/>
      <c r="JM206" s="94"/>
      <c r="JN206" s="94"/>
      <c r="JO206" s="94"/>
      <c r="JP206" s="94"/>
      <c r="JQ206" s="94"/>
      <c r="JR206" s="94"/>
      <c r="JS206" s="94"/>
      <c r="JT206" s="94"/>
      <c r="JU206" s="94"/>
      <c r="JV206" s="94"/>
      <c r="JW206" s="94"/>
      <c r="JX206" s="94"/>
      <c r="JY206" s="94"/>
      <c r="JZ206" s="94"/>
      <c r="KA206" s="94"/>
      <c r="KB206" s="94"/>
      <c r="KC206" s="94"/>
      <c r="KD206" s="94"/>
      <c r="KE206" s="94"/>
      <c r="KF206" s="94"/>
      <c r="KG206" s="94"/>
      <c r="KH206" s="94"/>
      <c r="KI206" s="94"/>
      <c r="KJ206" s="94"/>
      <c r="KK206" s="94"/>
      <c r="KL206" s="94"/>
      <c r="KM206" s="94"/>
      <c r="KN206" s="94"/>
      <c r="KO206" s="94"/>
      <c r="KP206" s="94"/>
      <c r="KQ206" s="94"/>
      <c r="KR206" s="94"/>
      <c r="KS206" s="94"/>
      <c r="KT206" s="94"/>
      <c r="KU206" s="94"/>
      <c r="KV206" s="94"/>
      <c r="KW206" s="94"/>
      <c r="KX206" s="94"/>
      <c r="KY206" s="94"/>
      <c r="KZ206" s="94"/>
      <c r="LA206" s="94"/>
      <c r="LB206" s="94"/>
      <c r="LC206" s="94"/>
      <c r="LD206" s="94"/>
      <c r="LE206" s="94"/>
      <c r="LF206" s="94"/>
      <c r="LG206" s="94"/>
      <c r="LH206" s="94"/>
      <c r="LI206" s="94"/>
      <c r="LJ206" s="94"/>
      <c r="LK206" s="94"/>
      <c r="LL206" s="94"/>
      <c r="LM206" s="94"/>
      <c r="LN206" s="94"/>
      <c r="LO206" s="94"/>
      <c r="LP206" s="94"/>
      <c r="LQ206" s="94"/>
      <c r="LR206" s="94"/>
      <c r="LS206" s="94"/>
      <c r="LT206" s="94"/>
      <c r="LU206" s="94"/>
      <c r="LV206" s="94"/>
      <c r="LW206" s="94"/>
      <c r="LX206" s="94"/>
      <c r="LY206" s="94"/>
      <c r="LZ206" s="94"/>
      <c r="MA206" s="94"/>
      <c r="MB206" s="94"/>
      <c r="MC206" s="94"/>
      <c r="MD206" s="94"/>
      <c r="ME206" s="94"/>
      <c r="MF206" s="94"/>
      <c r="MG206" s="94"/>
      <c r="MH206" s="94"/>
      <c r="MI206" s="94"/>
      <c r="MJ206" s="94"/>
      <c r="MK206" s="94"/>
      <c r="ML206" s="94"/>
      <c r="MM206" s="94"/>
      <c r="MN206" s="94"/>
      <c r="MO206" s="94"/>
      <c r="MP206" s="94"/>
      <c r="MQ206" s="94"/>
      <c r="MR206" s="94"/>
      <c r="MS206" s="94"/>
      <c r="MT206" s="94"/>
      <c r="MU206" s="94"/>
      <c r="MV206" s="94"/>
      <c r="MW206" s="94"/>
      <c r="MX206" s="94"/>
      <c r="MY206" s="94"/>
      <c r="MZ206" s="94"/>
      <c r="NA206" s="94"/>
      <c r="NB206" s="94"/>
      <c r="NC206" s="94"/>
      <c r="ND206" s="94"/>
      <c r="NE206" s="94"/>
      <c r="NF206" s="94"/>
      <c r="NG206" s="94"/>
      <c r="NH206" s="94"/>
      <c r="NI206" s="94"/>
      <c r="NJ206" s="94"/>
      <c r="NK206" s="94"/>
      <c r="NL206" s="94"/>
      <c r="NM206" s="94"/>
      <c r="NN206" s="94"/>
      <c r="NO206" s="94"/>
      <c r="NP206" s="94"/>
      <c r="NQ206" s="94"/>
      <c r="NR206" s="94"/>
      <c r="NS206" s="94"/>
      <c r="NT206" s="94"/>
      <c r="NU206" s="94"/>
      <c r="NV206" s="94"/>
      <c r="NW206" s="94"/>
      <c r="NX206" s="94"/>
      <c r="NY206" s="94"/>
      <c r="NZ206" s="94"/>
      <c r="OA206" s="94"/>
      <c r="OB206" s="94"/>
      <c r="OC206" s="94"/>
      <c r="OD206" s="94"/>
      <c r="OE206" s="94"/>
      <c r="OF206" s="94"/>
      <c r="OG206" s="94"/>
      <c r="OH206" s="94"/>
      <c r="OI206" s="94"/>
      <c r="OJ206" s="94"/>
      <c r="OK206" s="94"/>
      <c r="OL206" s="94"/>
      <c r="OM206" s="94"/>
      <c r="ON206" s="94"/>
      <c r="OO206" s="94"/>
      <c r="OP206" s="94"/>
      <c r="OQ206" s="94"/>
      <c r="OR206" s="94"/>
      <c r="OS206" s="94"/>
      <c r="OT206" s="94"/>
      <c r="OU206" s="94"/>
      <c r="OV206" s="94"/>
      <c r="OW206" s="94"/>
      <c r="OX206" s="94"/>
      <c r="OY206" s="94"/>
      <c r="OZ206" s="94"/>
      <c r="PA206" s="94"/>
      <c r="PB206" s="94"/>
      <c r="PC206" s="94"/>
      <c r="PD206" s="94"/>
      <c r="PE206" s="94"/>
      <c r="PF206" s="94"/>
      <c r="PG206" s="94"/>
      <c r="PH206" s="94"/>
      <c r="PI206" s="94"/>
      <c r="PJ206" s="94"/>
      <c r="PK206" s="94"/>
      <c r="PL206" s="94"/>
      <c r="PM206" s="94"/>
      <c r="PN206" s="94"/>
      <c r="PO206" s="94"/>
      <c r="PP206" s="94"/>
      <c r="PQ206" s="94"/>
      <c r="PR206" s="94"/>
      <c r="PS206" s="94"/>
      <c r="PT206" s="94"/>
      <c r="PU206" s="94"/>
      <c r="PV206" s="94"/>
      <c r="PW206" s="94"/>
      <c r="PX206" s="94"/>
      <c r="PY206" s="94"/>
      <c r="PZ206" s="94"/>
      <c r="QA206" s="94"/>
      <c r="QB206" s="94"/>
      <c r="QC206" s="94"/>
      <c r="QD206" s="94"/>
      <c r="QE206" s="94"/>
      <c r="QF206" s="94"/>
      <c r="QG206" s="94"/>
      <c r="QH206" s="94"/>
      <c r="QI206" s="94"/>
      <c r="QJ206" s="94"/>
      <c r="QK206" s="94"/>
      <c r="QL206" s="94"/>
      <c r="QM206" s="94"/>
      <c r="QN206" s="94"/>
      <c r="QO206" s="94"/>
      <c r="QP206" s="94"/>
      <c r="QQ206" s="94"/>
      <c r="QR206" s="94"/>
      <c r="QS206" s="94"/>
      <c r="QT206" s="94"/>
      <c r="QU206" s="94"/>
      <c r="QV206" s="94"/>
      <c r="QW206" s="94"/>
      <c r="QX206" s="94"/>
      <c r="QY206" s="94"/>
      <c r="QZ206" s="94"/>
      <c r="RA206" s="94"/>
      <c r="RB206" s="94"/>
      <c r="RC206" s="94"/>
      <c r="RD206" s="94"/>
      <c r="RE206" s="94"/>
      <c r="RF206" s="94"/>
      <c r="RG206" s="94"/>
      <c r="RH206" s="94"/>
      <c r="RI206" s="94"/>
      <c r="RJ206" s="94"/>
      <c r="RK206" s="94"/>
      <c r="RL206" s="94"/>
      <c r="RM206" s="94"/>
      <c r="RN206" s="94"/>
      <c r="RO206" s="94"/>
      <c r="RP206" s="94"/>
      <c r="RQ206" s="94"/>
      <c r="RR206" s="94"/>
      <c r="RS206" s="94"/>
      <c r="RT206" s="94"/>
      <c r="RU206" s="94"/>
      <c r="RV206" s="94"/>
      <c r="RW206" s="94"/>
      <c r="RX206" s="94"/>
      <c r="RY206" s="94"/>
      <c r="RZ206" s="94"/>
      <c r="SA206" s="94"/>
      <c r="SB206" s="94"/>
      <c r="SC206" s="94"/>
      <c r="SD206" s="94"/>
      <c r="SE206" s="94"/>
      <c r="SF206" s="94"/>
      <c r="SG206" s="94"/>
      <c r="SH206" s="94"/>
      <c r="SI206" s="94"/>
      <c r="SJ206" s="94"/>
      <c r="SK206" s="94"/>
      <c r="SL206" s="94"/>
      <c r="SM206" s="94"/>
      <c r="SN206" s="94"/>
      <c r="SO206" s="94"/>
      <c r="SP206" s="94"/>
      <c r="SQ206" s="94"/>
      <c r="SR206" s="94"/>
      <c r="SS206" s="94"/>
      <c r="ST206" s="94"/>
      <c r="SU206" s="94"/>
      <c r="SV206" s="94"/>
      <c r="SW206" s="94"/>
      <c r="SX206" s="94"/>
      <c r="SY206" s="94"/>
      <c r="SZ206" s="94"/>
      <c r="TA206" s="94"/>
      <c r="TB206" s="94"/>
      <c r="TC206" s="94"/>
      <c r="TD206" s="94"/>
      <c r="TE206" s="94"/>
      <c r="TF206" s="94"/>
      <c r="TG206" s="94"/>
      <c r="TH206" s="94"/>
      <c r="TI206" s="94"/>
      <c r="TJ206" s="94"/>
      <c r="TK206" s="94"/>
      <c r="TL206" s="94"/>
      <c r="TM206" s="94"/>
      <c r="TN206" s="94"/>
      <c r="TO206" s="94"/>
      <c r="TP206" s="94"/>
      <c r="TQ206" s="94"/>
      <c r="TR206" s="94"/>
      <c r="TS206" s="94"/>
      <c r="TT206" s="94"/>
      <c r="TU206" s="94"/>
      <c r="TV206" s="94"/>
      <c r="TW206" s="94"/>
      <c r="TX206" s="94"/>
      <c r="TY206" s="94"/>
      <c r="TZ206" s="94"/>
      <c r="UA206" s="94"/>
      <c r="UB206" s="94"/>
      <c r="UC206" s="94"/>
      <c r="UD206" s="94"/>
      <c r="UE206" s="94"/>
      <c r="UF206" s="94"/>
      <c r="UG206" s="94"/>
      <c r="UH206" s="94"/>
      <c r="UI206" s="94"/>
      <c r="UJ206" s="94"/>
      <c r="UK206" s="94"/>
      <c r="UL206" s="94"/>
      <c r="UM206" s="94"/>
      <c r="UN206" s="94"/>
      <c r="UO206" s="94"/>
      <c r="UP206" s="94"/>
      <c r="UQ206" s="94"/>
      <c r="UR206" s="94"/>
      <c r="US206" s="94"/>
      <c r="UT206" s="94"/>
      <c r="UU206" s="94"/>
      <c r="UV206" s="94"/>
      <c r="UW206" s="94"/>
      <c r="UX206" s="94"/>
      <c r="UY206" s="94"/>
      <c r="UZ206" s="94"/>
      <c r="VA206" s="94"/>
      <c r="VB206" s="94"/>
      <c r="VC206" s="94"/>
      <c r="VD206" s="94"/>
      <c r="VE206" s="94"/>
      <c r="VF206" s="94"/>
      <c r="VG206" s="94"/>
      <c r="VH206" s="94"/>
      <c r="VI206" s="94"/>
      <c r="VJ206" s="94"/>
      <c r="VK206" s="94"/>
      <c r="VL206" s="94"/>
      <c r="VM206" s="94"/>
      <c r="VN206" s="94"/>
      <c r="VO206" s="94"/>
      <c r="VP206" s="94"/>
      <c r="VQ206" s="94"/>
      <c r="VR206" s="94"/>
      <c r="VS206" s="94"/>
      <c r="VT206" s="94"/>
      <c r="VU206" s="94"/>
      <c r="VV206" s="94"/>
      <c r="VW206" s="94"/>
      <c r="VX206" s="94"/>
      <c r="VY206" s="94"/>
      <c r="VZ206" s="94"/>
      <c r="WA206" s="94"/>
      <c r="WB206" s="94"/>
      <c r="WC206" s="94"/>
      <c r="WD206" s="94"/>
      <c r="WE206" s="94"/>
      <c r="WF206" s="94"/>
      <c r="WG206" s="94"/>
      <c r="WH206" s="94"/>
      <c r="WI206" s="94"/>
      <c r="WJ206" s="94"/>
      <c r="WK206" s="94"/>
      <c r="WL206" s="94"/>
      <c r="WM206" s="94"/>
      <c r="WN206" s="94"/>
      <c r="WO206" s="94"/>
      <c r="WP206" s="94"/>
      <c r="WQ206" s="94"/>
      <c r="WR206" s="94"/>
      <c r="WS206" s="94"/>
      <c r="WT206" s="94"/>
      <c r="WU206" s="94"/>
      <c r="WV206" s="94"/>
      <c r="WW206" s="94"/>
      <c r="WX206" s="94"/>
      <c r="WY206" s="94"/>
      <c r="WZ206" s="94"/>
      <c r="XA206" s="94"/>
      <c r="XB206" s="94"/>
      <c r="XC206" s="94"/>
      <c r="XD206" s="94"/>
      <c r="XE206" s="94"/>
      <c r="XF206" s="94"/>
      <c r="XG206" s="94"/>
      <c r="XH206" s="94"/>
      <c r="XI206" s="94"/>
      <c r="XJ206" s="94"/>
      <c r="XK206" s="94"/>
      <c r="XL206" s="94"/>
      <c r="XM206" s="94"/>
      <c r="XN206" s="94"/>
      <c r="XO206" s="94"/>
      <c r="XP206" s="94"/>
      <c r="XQ206" s="94"/>
      <c r="XR206" s="94"/>
      <c r="XS206" s="94"/>
      <c r="XT206" s="94"/>
      <c r="XU206" s="94"/>
      <c r="XV206" s="94"/>
      <c r="XW206" s="94"/>
      <c r="XX206" s="94"/>
      <c r="XY206" s="94"/>
      <c r="XZ206" s="94"/>
      <c r="YA206" s="94"/>
      <c r="YB206" s="94"/>
      <c r="YC206" s="94"/>
      <c r="YD206" s="94"/>
      <c r="YE206" s="94"/>
      <c r="YF206" s="94"/>
      <c r="YG206" s="94"/>
      <c r="YH206" s="94"/>
      <c r="YI206" s="94"/>
      <c r="YJ206" s="94"/>
      <c r="YK206" s="94"/>
      <c r="YL206" s="94"/>
      <c r="YM206" s="94"/>
      <c r="YN206" s="94"/>
      <c r="YO206" s="94"/>
      <c r="YP206" s="94"/>
      <c r="YQ206" s="94"/>
      <c r="YR206" s="94"/>
      <c r="YS206" s="94"/>
      <c r="YT206" s="94"/>
      <c r="YU206" s="94"/>
      <c r="YV206" s="94"/>
      <c r="YW206" s="94"/>
      <c r="YX206" s="94"/>
      <c r="YY206" s="94"/>
      <c r="YZ206" s="94"/>
      <c r="ZA206" s="94"/>
      <c r="ZB206" s="94"/>
      <c r="ZC206" s="94"/>
      <c r="ZD206" s="94"/>
      <c r="ZE206" s="94"/>
      <c r="ZF206" s="94"/>
      <c r="ZG206" s="94"/>
      <c r="ZH206" s="94"/>
      <c r="ZI206" s="94"/>
      <c r="ZJ206" s="94"/>
      <c r="ZK206" s="94"/>
      <c r="ZL206" s="94"/>
      <c r="ZM206" s="94"/>
      <c r="ZN206" s="94"/>
      <c r="ZO206" s="94"/>
      <c r="ZP206" s="94"/>
      <c r="ZQ206" s="94"/>
      <c r="ZR206" s="94"/>
      <c r="ZS206" s="94"/>
      <c r="ZT206" s="94"/>
      <c r="ZU206" s="94"/>
      <c r="ZV206" s="94"/>
      <c r="ZW206" s="94"/>
      <c r="ZX206" s="94"/>
      <c r="ZY206" s="94"/>
      <c r="ZZ206" s="94"/>
      <c r="AAA206" s="94"/>
      <c r="AAB206" s="94"/>
      <c r="AAC206" s="94"/>
      <c r="AAD206" s="94"/>
      <c r="AAE206" s="94"/>
      <c r="AAF206" s="94"/>
      <c r="AAG206" s="94"/>
      <c r="AAH206" s="94"/>
      <c r="AAI206" s="94"/>
      <c r="AAJ206" s="94"/>
      <c r="AAK206" s="94"/>
      <c r="AAL206" s="94"/>
      <c r="AAM206" s="94"/>
      <c r="AAN206" s="94"/>
      <c r="AAO206" s="94"/>
      <c r="AAP206" s="94"/>
      <c r="AAQ206" s="94"/>
      <c r="AAR206" s="94"/>
      <c r="AAS206" s="94"/>
      <c r="AAT206" s="94"/>
      <c r="AAU206" s="94"/>
      <c r="AAV206" s="94"/>
      <c r="AAW206" s="94"/>
      <c r="AAX206" s="94"/>
      <c r="AAY206" s="94"/>
      <c r="AAZ206" s="94"/>
      <c r="ABA206" s="94"/>
      <c r="ABB206" s="94"/>
      <c r="ABC206" s="94"/>
      <c r="ABD206" s="94"/>
      <c r="ABE206" s="94"/>
      <c r="ABF206" s="94"/>
      <c r="ABG206" s="94"/>
      <c r="ABH206" s="94"/>
      <c r="ABI206" s="94"/>
      <c r="ABJ206" s="94"/>
      <c r="ABK206" s="94"/>
      <c r="ABL206" s="94"/>
      <c r="ABM206" s="94"/>
      <c r="ABN206" s="94"/>
      <c r="ABO206" s="94"/>
      <c r="ABP206" s="94"/>
      <c r="ABQ206" s="94"/>
      <c r="ABR206" s="94"/>
      <c r="ABS206" s="94"/>
      <c r="ABT206" s="94"/>
      <c r="ABU206" s="94"/>
      <c r="ABV206" s="94"/>
      <c r="ABW206" s="94"/>
      <c r="ABX206" s="94"/>
      <c r="ABY206" s="94"/>
      <c r="ABZ206" s="94"/>
      <c r="ACA206" s="94"/>
      <c r="ACB206" s="94"/>
      <c r="ACC206" s="94"/>
      <c r="ACD206" s="94"/>
      <c r="ACE206" s="94"/>
      <c r="ACF206" s="94"/>
      <c r="ACG206" s="94"/>
      <c r="ACH206" s="94"/>
      <c r="ACI206" s="94"/>
      <c r="ACJ206" s="94"/>
      <c r="ACK206" s="94"/>
      <c r="ACL206" s="94"/>
      <c r="ACM206" s="94"/>
      <c r="ACN206" s="94"/>
      <c r="ACO206" s="94"/>
      <c r="ACP206" s="94"/>
      <c r="ACQ206" s="94"/>
      <c r="ACR206" s="94"/>
      <c r="ACS206" s="94"/>
      <c r="ACT206" s="94"/>
      <c r="ACU206" s="94"/>
      <c r="ACV206" s="94"/>
      <c r="ACW206" s="94"/>
      <c r="ACX206" s="94"/>
      <c r="ACY206" s="94"/>
      <c r="ACZ206" s="94"/>
      <c r="ADA206" s="94"/>
      <c r="ADB206" s="94"/>
      <c r="ADC206" s="94"/>
      <c r="ADD206" s="94"/>
      <c r="ADE206" s="94"/>
      <c r="ADF206" s="94"/>
      <c r="ADG206" s="94"/>
      <c r="ADH206" s="94"/>
      <c r="ADI206" s="94"/>
      <c r="ADJ206" s="94"/>
      <c r="ADK206" s="94"/>
      <c r="ADL206" s="94"/>
      <c r="ADM206" s="94"/>
      <c r="ADN206" s="94"/>
      <c r="ADO206" s="94"/>
      <c r="ADP206" s="94"/>
      <c r="ADQ206" s="94"/>
      <c r="ADR206" s="94"/>
      <c r="ADS206" s="94"/>
      <c r="ADT206" s="94"/>
      <c r="ADU206" s="94"/>
      <c r="ADV206" s="94"/>
      <c r="ADW206" s="94"/>
      <c r="ADX206" s="94"/>
      <c r="ADY206" s="94"/>
      <c r="ADZ206" s="94"/>
      <c r="AEA206" s="94"/>
      <c r="AEB206" s="94"/>
      <c r="AEC206" s="94"/>
      <c r="AED206" s="94"/>
      <c r="AEE206" s="94"/>
      <c r="AEF206" s="94"/>
      <c r="AEG206" s="94"/>
      <c r="AEH206" s="94"/>
      <c r="AEI206" s="94"/>
      <c r="AEJ206" s="94"/>
      <c r="AEK206" s="94"/>
      <c r="AEL206" s="94"/>
      <c r="AEM206" s="94"/>
      <c r="AEN206" s="94"/>
      <c r="AEO206" s="94"/>
      <c r="AEP206" s="94"/>
      <c r="AEQ206" s="94"/>
      <c r="AER206" s="94"/>
      <c r="AES206" s="94"/>
      <c r="AET206" s="94"/>
      <c r="AEU206" s="94"/>
      <c r="AEV206" s="94"/>
      <c r="AEW206" s="94"/>
      <c r="AEX206" s="94"/>
      <c r="AEY206" s="94"/>
      <c r="AEZ206" s="94"/>
      <c r="AFA206" s="94"/>
      <c r="AFB206" s="94"/>
      <c r="AFC206" s="94"/>
      <c r="AFD206" s="94"/>
      <c r="AFE206" s="94"/>
      <c r="AFF206" s="94"/>
      <c r="AFG206" s="94"/>
      <c r="AFH206" s="94"/>
      <c r="AFI206" s="94"/>
      <c r="AFJ206" s="94"/>
      <c r="AFK206" s="94"/>
      <c r="AFL206" s="94"/>
      <c r="AFM206" s="94"/>
      <c r="AFN206" s="94"/>
      <c r="AFO206" s="94"/>
      <c r="AFP206" s="94"/>
      <c r="AFQ206" s="94"/>
      <c r="AFR206" s="94"/>
      <c r="AFS206" s="94"/>
      <c r="AFT206" s="94"/>
      <c r="AFU206" s="94"/>
      <c r="AFV206" s="94"/>
      <c r="AFW206" s="94"/>
      <c r="AFX206" s="94"/>
      <c r="AFY206" s="94"/>
      <c r="AFZ206" s="94"/>
      <c r="AGA206" s="94"/>
      <c r="AGB206" s="94"/>
      <c r="AGC206" s="94"/>
      <c r="AGD206" s="94"/>
      <c r="AGE206" s="94"/>
      <c r="AGF206" s="94"/>
      <c r="AGG206" s="94"/>
      <c r="AGH206" s="94"/>
      <c r="AGI206" s="94"/>
      <c r="AGJ206" s="94"/>
      <c r="AGK206" s="94"/>
      <c r="AGL206" s="94"/>
      <c r="AGM206" s="94"/>
      <c r="AGN206" s="94"/>
      <c r="AGO206" s="94"/>
      <c r="AGP206" s="94"/>
      <c r="AGQ206" s="94"/>
      <c r="AGR206" s="94"/>
      <c r="AGS206" s="94"/>
      <c r="AGT206" s="94"/>
      <c r="AGU206" s="94"/>
      <c r="AGV206" s="94"/>
      <c r="AGW206" s="94"/>
      <c r="AGX206" s="94"/>
      <c r="AGY206" s="94"/>
      <c r="AGZ206" s="94"/>
      <c r="AHA206" s="94"/>
      <c r="AHB206" s="94"/>
      <c r="AHC206" s="94"/>
      <c r="AHD206" s="94"/>
      <c r="AHE206" s="94"/>
      <c r="AHF206" s="94"/>
      <c r="AHG206" s="94"/>
      <c r="AHH206" s="94"/>
      <c r="AHI206" s="94"/>
      <c r="AHJ206" s="94"/>
      <c r="AHK206" s="94"/>
      <c r="AHL206" s="94"/>
      <c r="AHM206" s="94"/>
      <c r="AHN206" s="94"/>
      <c r="AHO206" s="94"/>
      <c r="AHP206" s="94"/>
      <c r="AHQ206" s="94"/>
      <c r="AHR206" s="94"/>
      <c r="AHS206" s="94"/>
      <c r="AHT206" s="94"/>
      <c r="AHU206" s="94"/>
      <c r="AHV206" s="94"/>
      <c r="AHW206" s="94"/>
      <c r="AHX206" s="94"/>
      <c r="AHY206" s="94"/>
      <c r="AHZ206" s="94"/>
      <c r="AIA206" s="94"/>
      <c r="AIB206" s="94"/>
      <c r="AIC206" s="94"/>
      <c r="AID206" s="94"/>
      <c r="AIE206" s="94"/>
      <c r="AIF206" s="94"/>
      <c r="AIG206" s="94"/>
      <c r="AIH206" s="94"/>
      <c r="AII206" s="94"/>
      <c r="AIJ206" s="94"/>
      <c r="AIK206" s="94"/>
      <c r="AIL206" s="94"/>
      <c r="AIM206" s="94"/>
      <c r="AIN206" s="94"/>
      <c r="AIO206" s="94"/>
      <c r="AIP206" s="94"/>
      <c r="AIQ206" s="94"/>
      <c r="AIR206" s="94"/>
      <c r="AIS206" s="94"/>
      <c r="AIT206" s="94"/>
      <c r="AIU206" s="94"/>
      <c r="AIV206" s="94"/>
      <c r="AIW206" s="94"/>
      <c r="AIX206" s="94"/>
      <c r="AIY206" s="94"/>
      <c r="AIZ206" s="94"/>
      <c r="AJA206" s="94"/>
      <c r="AJB206" s="94"/>
      <c r="AJC206" s="94"/>
      <c r="AJD206" s="94"/>
      <c r="AJE206" s="94"/>
      <c r="AJF206" s="94"/>
      <c r="AJG206" s="94"/>
      <c r="AJH206" s="94"/>
      <c r="AJI206" s="94"/>
      <c r="AJJ206" s="94"/>
      <c r="AJK206" s="94"/>
      <c r="AJL206" s="94"/>
      <c r="AJM206" s="94"/>
      <c r="AJN206" s="94"/>
      <c r="AJO206" s="94"/>
      <c r="AJP206" s="94"/>
      <c r="AJQ206" s="94"/>
      <c r="AJR206" s="94"/>
      <c r="AJS206" s="94"/>
      <c r="AJT206" s="94"/>
      <c r="AJU206" s="94"/>
      <c r="AJV206" s="94"/>
      <c r="AJW206" s="94"/>
      <c r="AJX206" s="94"/>
      <c r="AJY206" s="94"/>
      <c r="AJZ206" s="94"/>
      <c r="AKA206" s="94"/>
      <c r="AKB206" s="94"/>
      <c r="AKC206" s="94"/>
      <c r="AKD206" s="94"/>
      <c r="AKE206" s="94"/>
      <c r="AKF206" s="94"/>
      <c r="AKG206" s="94"/>
      <c r="AKH206" s="94"/>
      <c r="AKI206" s="94"/>
      <c r="AKJ206" s="94"/>
      <c r="AKK206" s="94"/>
      <c r="AKL206" s="94"/>
      <c r="AKM206" s="94"/>
      <c r="AKN206" s="94"/>
      <c r="AKO206" s="94"/>
      <c r="AKP206" s="94"/>
      <c r="AKQ206" s="94"/>
      <c r="AKR206" s="94"/>
      <c r="AKS206" s="94"/>
      <c r="AKT206" s="94"/>
      <c r="AKU206" s="94"/>
      <c r="AKV206" s="94"/>
      <c r="AKW206" s="94"/>
      <c r="AKX206" s="94"/>
      <c r="AKY206" s="94"/>
      <c r="AKZ206" s="94"/>
      <c r="ALA206" s="94"/>
    </row>
    <row r="207" spans="1:989" s="95" customFormat="1" ht="25.5" x14ac:dyDescent="0.2">
      <c r="A207" s="48" t="s">
        <v>58</v>
      </c>
      <c r="B207" s="78">
        <f>(-B206/1214803.6)*100</f>
        <v>20.075994177165786</v>
      </c>
      <c r="C207" s="78">
        <f>(-C206/1214803.6)*100</f>
        <v>20.075994177165786</v>
      </c>
      <c r="D207" s="78">
        <f t="shared" ref="D207" si="66">(-D206/1214803.6)*100</f>
        <v>20.075994177165786</v>
      </c>
      <c r="E207" s="79">
        <f t="shared" si="57"/>
        <v>100</v>
      </c>
      <c r="F207" s="79">
        <v>0</v>
      </c>
      <c r="G207" s="79">
        <v>0</v>
      </c>
      <c r="H207" s="78">
        <f t="shared" si="65"/>
        <v>0</v>
      </c>
      <c r="I207" s="78">
        <f t="shared" si="65"/>
        <v>0</v>
      </c>
      <c r="J207" s="78">
        <f t="shared" si="65"/>
        <v>0</v>
      </c>
      <c r="K207" s="78">
        <f t="shared" si="65"/>
        <v>0</v>
      </c>
      <c r="L207" s="78">
        <f t="shared" si="65"/>
        <v>0</v>
      </c>
      <c r="M207" s="78">
        <f t="shared" si="65"/>
        <v>0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  <c r="DR207" s="94"/>
      <c r="DS207" s="94"/>
      <c r="DT207" s="94"/>
      <c r="DU207" s="94"/>
      <c r="DV207" s="94"/>
      <c r="DW207" s="94"/>
      <c r="DX207" s="94"/>
      <c r="DY207" s="94"/>
      <c r="DZ207" s="94"/>
      <c r="EA207" s="94"/>
      <c r="EB207" s="94"/>
      <c r="EC207" s="94"/>
      <c r="ED207" s="94"/>
      <c r="EE207" s="94"/>
      <c r="EF207" s="94"/>
      <c r="EG207" s="94"/>
      <c r="EH207" s="94"/>
      <c r="EI207" s="94"/>
      <c r="EJ207" s="94"/>
      <c r="EK207" s="94"/>
      <c r="EL207" s="94"/>
      <c r="EM207" s="94"/>
      <c r="EN207" s="94"/>
      <c r="EO207" s="94"/>
      <c r="EP207" s="94"/>
      <c r="EQ207" s="94"/>
      <c r="ER207" s="94"/>
      <c r="ES207" s="94"/>
      <c r="ET207" s="94"/>
      <c r="EU207" s="94"/>
      <c r="EV207" s="94"/>
      <c r="EW207" s="94"/>
      <c r="EX207" s="94"/>
      <c r="EY207" s="94"/>
      <c r="EZ207" s="94"/>
      <c r="FA207" s="94"/>
      <c r="FB207" s="94"/>
      <c r="FC207" s="94"/>
      <c r="FD207" s="94"/>
      <c r="FE207" s="94"/>
      <c r="FF207" s="94"/>
      <c r="FG207" s="94"/>
      <c r="FH207" s="94"/>
      <c r="FI207" s="94"/>
      <c r="FJ207" s="94"/>
      <c r="FK207" s="94"/>
      <c r="FL207" s="94"/>
      <c r="FM207" s="94"/>
      <c r="FN207" s="94"/>
      <c r="FO207" s="94"/>
      <c r="FP207" s="94"/>
      <c r="FQ207" s="94"/>
      <c r="FR207" s="94"/>
      <c r="FS207" s="94"/>
      <c r="FT207" s="94"/>
      <c r="FU207" s="94"/>
      <c r="FV207" s="94"/>
      <c r="FW207" s="94"/>
      <c r="FX207" s="94"/>
      <c r="FY207" s="94"/>
      <c r="FZ207" s="94"/>
      <c r="GA207" s="94"/>
      <c r="GB207" s="94"/>
      <c r="GC207" s="94"/>
      <c r="GD207" s="94"/>
      <c r="GE207" s="94"/>
      <c r="GF207" s="94"/>
      <c r="GG207" s="94"/>
      <c r="GH207" s="94"/>
      <c r="GI207" s="94"/>
      <c r="GJ207" s="94"/>
      <c r="GK207" s="94"/>
      <c r="GL207" s="94"/>
      <c r="GM207" s="94"/>
      <c r="GN207" s="94"/>
      <c r="GO207" s="94"/>
      <c r="GP207" s="94"/>
      <c r="GQ207" s="94"/>
      <c r="GR207" s="94"/>
      <c r="GS207" s="94"/>
      <c r="GT207" s="94"/>
      <c r="GU207" s="94"/>
      <c r="GV207" s="94"/>
      <c r="GW207" s="94"/>
      <c r="GX207" s="94"/>
      <c r="GY207" s="94"/>
      <c r="GZ207" s="94"/>
      <c r="HA207" s="94"/>
      <c r="HB207" s="94"/>
      <c r="HC207" s="94"/>
      <c r="HD207" s="94"/>
      <c r="HE207" s="94"/>
      <c r="HF207" s="94"/>
      <c r="HG207" s="94"/>
      <c r="HH207" s="94"/>
      <c r="HI207" s="94"/>
      <c r="HJ207" s="94"/>
      <c r="HK207" s="94"/>
      <c r="HL207" s="94"/>
      <c r="HM207" s="94"/>
      <c r="HN207" s="94"/>
      <c r="HO207" s="94"/>
      <c r="HP207" s="94"/>
      <c r="HQ207" s="94"/>
      <c r="HR207" s="94"/>
      <c r="HS207" s="94"/>
      <c r="HT207" s="94"/>
      <c r="HU207" s="94"/>
      <c r="HV207" s="94"/>
      <c r="HW207" s="94"/>
      <c r="HX207" s="94"/>
      <c r="HY207" s="94"/>
      <c r="HZ207" s="94"/>
      <c r="IA207" s="94"/>
      <c r="IB207" s="94"/>
      <c r="IC207" s="94"/>
      <c r="ID207" s="94"/>
      <c r="IE207" s="94"/>
      <c r="IF207" s="94"/>
      <c r="IG207" s="94"/>
      <c r="IH207" s="94"/>
      <c r="II207" s="94"/>
      <c r="IJ207" s="94"/>
      <c r="IK207" s="94"/>
      <c r="IL207" s="94"/>
      <c r="IM207" s="94"/>
      <c r="IN207" s="94"/>
      <c r="IO207" s="94"/>
      <c r="IP207" s="94"/>
      <c r="IQ207" s="94"/>
      <c r="IR207" s="94"/>
      <c r="IS207" s="94"/>
      <c r="IT207" s="94"/>
      <c r="IU207" s="94"/>
      <c r="IV207" s="94"/>
      <c r="IW207" s="94"/>
      <c r="IX207" s="94"/>
      <c r="IY207" s="94"/>
      <c r="IZ207" s="94"/>
      <c r="JA207" s="94"/>
      <c r="JB207" s="94"/>
      <c r="JC207" s="94"/>
      <c r="JD207" s="94"/>
      <c r="JE207" s="94"/>
      <c r="JF207" s="94"/>
      <c r="JG207" s="94"/>
      <c r="JH207" s="94"/>
      <c r="JI207" s="94"/>
      <c r="JJ207" s="94"/>
      <c r="JK207" s="94"/>
      <c r="JL207" s="94"/>
      <c r="JM207" s="94"/>
      <c r="JN207" s="94"/>
      <c r="JO207" s="94"/>
      <c r="JP207" s="94"/>
      <c r="JQ207" s="94"/>
      <c r="JR207" s="94"/>
      <c r="JS207" s="94"/>
      <c r="JT207" s="94"/>
      <c r="JU207" s="94"/>
      <c r="JV207" s="94"/>
      <c r="JW207" s="94"/>
      <c r="JX207" s="94"/>
      <c r="JY207" s="94"/>
      <c r="JZ207" s="94"/>
      <c r="KA207" s="94"/>
      <c r="KB207" s="94"/>
      <c r="KC207" s="94"/>
      <c r="KD207" s="94"/>
      <c r="KE207" s="94"/>
      <c r="KF207" s="94"/>
      <c r="KG207" s="94"/>
      <c r="KH207" s="94"/>
      <c r="KI207" s="94"/>
      <c r="KJ207" s="94"/>
      <c r="KK207" s="94"/>
      <c r="KL207" s="94"/>
      <c r="KM207" s="94"/>
      <c r="KN207" s="94"/>
      <c r="KO207" s="94"/>
      <c r="KP207" s="94"/>
      <c r="KQ207" s="94"/>
      <c r="KR207" s="94"/>
      <c r="KS207" s="94"/>
      <c r="KT207" s="94"/>
      <c r="KU207" s="94"/>
      <c r="KV207" s="94"/>
      <c r="KW207" s="94"/>
      <c r="KX207" s="94"/>
      <c r="KY207" s="94"/>
      <c r="KZ207" s="94"/>
      <c r="LA207" s="94"/>
      <c r="LB207" s="94"/>
      <c r="LC207" s="94"/>
      <c r="LD207" s="94"/>
      <c r="LE207" s="94"/>
      <c r="LF207" s="94"/>
      <c r="LG207" s="94"/>
      <c r="LH207" s="94"/>
      <c r="LI207" s="94"/>
      <c r="LJ207" s="94"/>
      <c r="LK207" s="94"/>
      <c r="LL207" s="94"/>
      <c r="LM207" s="94"/>
      <c r="LN207" s="94"/>
      <c r="LO207" s="94"/>
      <c r="LP207" s="94"/>
      <c r="LQ207" s="94"/>
      <c r="LR207" s="94"/>
      <c r="LS207" s="94"/>
      <c r="LT207" s="94"/>
      <c r="LU207" s="94"/>
      <c r="LV207" s="94"/>
      <c r="LW207" s="94"/>
      <c r="LX207" s="94"/>
      <c r="LY207" s="94"/>
      <c r="LZ207" s="94"/>
      <c r="MA207" s="94"/>
      <c r="MB207" s="94"/>
      <c r="MC207" s="94"/>
      <c r="MD207" s="94"/>
      <c r="ME207" s="94"/>
      <c r="MF207" s="94"/>
      <c r="MG207" s="94"/>
      <c r="MH207" s="94"/>
      <c r="MI207" s="94"/>
      <c r="MJ207" s="94"/>
      <c r="MK207" s="94"/>
      <c r="ML207" s="94"/>
      <c r="MM207" s="94"/>
      <c r="MN207" s="94"/>
      <c r="MO207" s="94"/>
      <c r="MP207" s="94"/>
      <c r="MQ207" s="94"/>
      <c r="MR207" s="94"/>
      <c r="MS207" s="94"/>
      <c r="MT207" s="94"/>
      <c r="MU207" s="94"/>
      <c r="MV207" s="94"/>
      <c r="MW207" s="94"/>
      <c r="MX207" s="94"/>
      <c r="MY207" s="94"/>
      <c r="MZ207" s="94"/>
      <c r="NA207" s="94"/>
      <c r="NB207" s="94"/>
      <c r="NC207" s="94"/>
      <c r="ND207" s="94"/>
      <c r="NE207" s="94"/>
      <c r="NF207" s="94"/>
      <c r="NG207" s="94"/>
      <c r="NH207" s="94"/>
      <c r="NI207" s="94"/>
      <c r="NJ207" s="94"/>
      <c r="NK207" s="94"/>
      <c r="NL207" s="94"/>
      <c r="NM207" s="94"/>
      <c r="NN207" s="94"/>
      <c r="NO207" s="94"/>
      <c r="NP207" s="94"/>
      <c r="NQ207" s="94"/>
      <c r="NR207" s="94"/>
      <c r="NS207" s="94"/>
      <c r="NT207" s="94"/>
      <c r="NU207" s="94"/>
      <c r="NV207" s="94"/>
      <c r="NW207" s="94"/>
      <c r="NX207" s="94"/>
      <c r="NY207" s="94"/>
      <c r="NZ207" s="94"/>
      <c r="OA207" s="94"/>
      <c r="OB207" s="94"/>
      <c r="OC207" s="94"/>
      <c r="OD207" s="94"/>
      <c r="OE207" s="94"/>
      <c r="OF207" s="94"/>
      <c r="OG207" s="94"/>
      <c r="OH207" s="94"/>
      <c r="OI207" s="94"/>
      <c r="OJ207" s="94"/>
      <c r="OK207" s="94"/>
      <c r="OL207" s="94"/>
      <c r="OM207" s="94"/>
      <c r="ON207" s="94"/>
      <c r="OO207" s="94"/>
      <c r="OP207" s="94"/>
      <c r="OQ207" s="94"/>
      <c r="OR207" s="94"/>
      <c r="OS207" s="94"/>
      <c r="OT207" s="94"/>
      <c r="OU207" s="94"/>
      <c r="OV207" s="94"/>
      <c r="OW207" s="94"/>
      <c r="OX207" s="94"/>
      <c r="OY207" s="94"/>
      <c r="OZ207" s="94"/>
      <c r="PA207" s="94"/>
      <c r="PB207" s="94"/>
      <c r="PC207" s="94"/>
      <c r="PD207" s="94"/>
      <c r="PE207" s="94"/>
      <c r="PF207" s="94"/>
      <c r="PG207" s="94"/>
      <c r="PH207" s="94"/>
      <c r="PI207" s="94"/>
      <c r="PJ207" s="94"/>
      <c r="PK207" s="94"/>
      <c r="PL207" s="94"/>
      <c r="PM207" s="94"/>
      <c r="PN207" s="94"/>
      <c r="PO207" s="94"/>
      <c r="PP207" s="94"/>
      <c r="PQ207" s="94"/>
      <c r="PR207" s="94"/>
      <c r="PS207" s="94"/>
      <c r="PT207" s="94"/>
      <c r="PU207" s="94"/>
      <c r="PV207" s="94"/>
      <c r="PW207" s="94"/>
      <c r="PX207" s="94"/>
      <c r="PY207" s="94"/>
      <c r="PZ207" s="94"/>
      <c r="QA207" s="94"/>
      <c r="QB207" s="94"/>
      <c r="QC207" s="94"/>
      <c r="QD207" s="94"/>
      <c r="QE207" s="94"/>
      <c r="QF207" s="94"/>
      <c r="QG207" s="94"/>
      <c r="QH207" s="94"/>
      <c r="QI207" s="94"/>
      <c r="QJ207" s="94"/>
      <c r="QK207" s="94"/>
      <c r="QL207" s="94"/>
      <c r="QM207" s="94"/>
      <c r="QN207" s="94"/>
      <c r="QO207" s="94"/>
      <c r="QP207" s="94"/>
      <c r="QQ207" s="94"/>
      <c r="QR207" s="94"/>
      <c r="QS207" s="94"/>
      <c r="QT207" s="94"/>
      <c r="QU207" s="94"/>
      <c r="QV207" s="94"/>
      <c r="QW207" s="94"/>
      <c r="QX207" s="94"/>
      <c r="QY207" s="94"/>
      <c r="QZ207" s="94"/>
      <c r="RA207" s="94"/>
      <c r="RB207" s="94"/>
      <c r="RC207" s="94"/>
      <c r="RD207" s="94"/>
      <c r="RE207" s="94"/>
      <c r="RF207" s="94"/>
      <c r="RG207" s="94"/>
      <c r="RH207" s="94"/>
      <c r="RI207" s="94"/>
      <c r="RJ207" s="94"/>
      <c r="RK207" s="94"/>
      <c r="RL207" s="94"/>
      <c r="RM207" s="94"/>
      <c r="RN207" s="94"/>
      <c r="RO207" s="94"/>
      <c r="RP207" s="94"/>
      <c r="RQ207" s="94"/>
      <c r="RR207" s="94"/>
      <c r="RS207" s="94"/>
      <c r="RT207" s="94"/>
      <c r="RU207" s="94"/>
      <c r="RV207" s="94"/>
      <c r="RW207" s="94"/>
      <c r="RX207" s="94"/>
      <c r="RY207" s="94"/>
      <c r="RZ207" s="94"/>
      <c r="SA207" s="94"/>
      <c r="SB207" s="94"/>
      <c r="SC207" s="94"/>
      <c r="SD207" s="94"/>
      <c r="SE207" s="94"/>
      <c r="SF207" s="94"/>
      <c r="SG207" s="94"/>
      <c r="SH207" s="94"/>
      <c r="SI207" s="94"/>
      <c r="SJ207" s="94"/>
      <c r="SK207" s="94"/>
      <c r="SL207" s="94"/>
      <c r="SM207" s="94"/>
      <c r="SN207" s="94"/>
      <c r="SO207" s="94"/>
      <c r="SP207" s="94"/>
      <c r="SQ207" s="94"/>
      <c r="SR207" s="94"/>
      <c r="SS207" s="94"/>
      <c r="ST207" s="94"/>
      <c r="SU207" s="94"/>
      <c r="SV207" s="94"/>
      <c r="SW207" s="94"/>
      <c r="SX207" s="94"/>
      <c r="SY207" s="94"/>
      <c r="SZ207" s="94"/>
      <c r="TA207" s="94"/>
      <c r="TB207" s="94"/>
      <c r="TC207" s="94"/>
      <c r="TD207" s="94"/>
      <c r="TE207" s="94"/>
      <c r="TF207" s="94"/>
      <c r="TG207" s="94"/>
      <c r="TH207" s="94"/>
      <c r="TI207" s="94"/>
      <c r="TJ207" s="94"/>
      <c r="TK207" s="94"/>
      <c r="TL207" s="94"/>
      <c r="TM207" s="94"/>
      <c r="TN207" s="94"/>
      <c r="TO207" s="94"/>
      <c r="TP207" s="94"/>
      <c r="TQ207" s="94"/>
      <c r="TR207" s="94"/>
      <c r="TS207" s="94"/>
      <c r="TT207" s="94"/>
      <c r="TU207" s="94"/>
      <c r="TV207" s="94"/>
      <c r="TW207" s="94"/>
      <c r="TX207" s="94"/>
      <c r="TY207" s="94"/>
      <c r="TZ207" s="94"/>
      <c r="UA207" s="94"/>
      <c r="UB207" s="94"/>
      <c r="UC207" s="94"/>
      <c r="UD207" s="94"/>
      <c r="UE207" s="94"/>
      <c r="UF207" s="94"/>
      <c r="UG207" s="94"/>
      <c r="UH207" s="94"/>
      <c r="UI207" s="94"/>
      <c r="UJ207" s="94"/>
      <c r="UK207" s="94"/>
      <c r="UL207" s="94"/>
      <c r="UM207" s="94"/>
      <c r="UN207" s="94"/>
      <c r="UO207" s="94"/>
      <c r="UP207" s="94"/>
      <c r="UQ207" s="94"/>
      <c r="UR207" s="94"/>
      <c r="US207" s="94"/>
      <c r="UT207" s="94"/>
      <c r="UU207" s="94"/>
      <c r="UV207" s="94"/>
      <c r="UW207" s="94"/>
      <c r="UX207" s="94"/>
      <c r="UY207" s="94"/>
      <c r="UZ207" s="94"/>
      <c r="VA207" s="94"/>
      <c r="VB207" s="94"/>
      <c r="VC207" s="94"/>
      <c r="VD207" s="94"/>
      <c r="VE207" s="94"/>
      <c r="VF207" s="94"/>
      <c r="VG207" s="94"/>
      <c r="VH207" s="94"/>
      <c r="VI207" s="94"/>
      <c r="VJ207" s="94"/>
      <c r="VK207" s="94"/>
      <c r="VL207" s="94"/>
      <c r="VM207" s="94"/>
      <c r="VN207" s="94"/>
      <c r="VO207" s="94"/>
      <c r="VP207" s="94"/>
      <c r="VQ207" s="94"/>
      <c r="VR207" s="94"/>
      <c r="VS207" s="94"/>
      <c r="VT207" s="94"/>
      <c r="VU207" s="94"/>
      <c r="VV207" s="94"/>
      <c r="VW207" s="94"/>
      <c r="VX207" s="94"/>
      <c r="VY207" s="94"/>
      <c r="VZ207" s="94"/>
      <c r="WA207" s="94"/>
      <c r="WB207" s="94"/>
      <c r="WC207" s="94"/>
      <c r="WD207" s="94"/>
      <c r="WE207" s="94"/>
      <c r="WF207" s="94"/>
      <c r="WG207" s="94"/>
      <c r="WH207" s="94"/>
      <c r="WI207" s="94"/>
      <c r="WJ207" s="94"/>
      <c r="WK207" s="94"/>
      <c r="WL207" s="94"/>
      <c r="WM207" s="94"/>
      <c r="WN207" s="94"/>
      <c r="WO207" s="94"/>
      <c r="WP207" s="94"/>
      <c r="WQ207" s="94"/>
      <c r="WR207" s="94"/>
      <c r="WS207" s="94"/>
      <c r="WT207" s="94"/>
      <c r="WU207" s="94"/>
      <c r="WV207" s="94"/>
      <c r="WW207" s="94"/>
      <c r="WX207" s="94"/>
      <c r="WY207" s="94"/>
      <c r="WZ207" s="94"/>
      <c r="XA207" s="94"/>
      <c r="XB207" s="94"/>
      <c r="XC207" s="94"/>
      <c r="XD207" s="94"/>
      <c r="XE207" s="94"/>
      <c r="XF207" s="94"/>
      <c r="XG207" s="94"/>
      <c r="XH207" s="94"/>
      <c r="XI207" s="94"/>
      <c r="XJ207" s="94"/>
      <c r="XK207" s="94"/>
      <c r="XL207" s="94"/>
      <c r="XM207" s="94"/>
      <c r="XN207" s="94"/>
      <c r="XO207" s="94"/>
      <c r="XP207" s="94"/>
      <c r="XQ207" s="94"/>
      <c r="XR207" s="94"/>
      <c r="XS207" s="94"/>
      <c r="XT207" s="94"/>
      <c r="XU207" s="94"/>
      <c r="XV207" s="94"/>
      <c r="XW207" s="94"/>
      <c r="XX207" s="94"/>
      <c r="XY207" s="94"/>
      <c r="XZ207" s="94"/>
      <c r="YA207" s="94"/>
      <c r="YB207" s="94"/>
      <c r="YC207" s="94"/>
      <c r="YD207" s="94"/>
      <c r="YE207" s="94"/>
      <c r="YF207" s="94"/>
      <c r="YG207" s="94"/>
      <c r="YH207" s="94"/>
      <c r="YI207" s="94"/>
      <c r="YJ207" s="94"/>
      <c r="YK207" s="94"/>
      <c r="YL207" s="94"/>
      <c r="YM207" s="94"/>
      <c r="YN207" s="94"/>
      <c r="YO207" s="94"/>
      <c r="YP207" s="94"/>
      <c r="YQ207" s="94"/>
      <c r="YR207" s="94"/>
      <c r="YS207" s="94"/>
      <c r="YT207" s="94"/>
      <c r="YU207" s="94"/>
      <c r="YV207" s="94"/>
      <c r="YW207" s="94"/>
      <c r="YX207" s="94"/>
      <c r="YY207" s="94"/>
      <c r="YZ207" s="94"/>
      <c r="ZA207" s="94"/>
      <c r="ZB207" s="94"/>
      <c r="ZC207" s="94"/>
      <c r="ZD207" s="94"/>
      <c r="ZE207" s="94"/>
      <c r="ZF207" s="94"/>
      <c r="ZG207" s="94"/>
      <c r="ZH207" s="94"/>
      <c r="ZI207" s="94"/>
      <c r="ZJ207" s="94"/>
      <c r="ZK207" s="94"/>
      <c r="ZL207" s="94"/>
      <c r="ZM207" s="94"/>
      <c r="ZN207" s="94"/>
      <c r="ZO207" s="94"/>
      <c r="ZP207" s="94"/>
      <c r="ZQ207" s="94"/>
      <c r="ZR207" s="94"/>
      <c r="ZS207" s="94"/>
      <c r="ZT207" s="94"/>
      <c r="ZU207" s="94"/>
      <c r="ZV207" s="94"/>
      <c r="ZW207" s="94"/>
      <c r="ZX207" s="94"/>
      <c r="ZY207" s="94"/>
      <c r="ZZ207" s="94"/>
      <c r="AAA207" s="94"/>
      <c r="AAB207" s="94"/>
      <c r="AAC207" s="94"/>
      <c r="AAD207" s="94"/>
      <c r="AAE207" s="94"/>
      <c r="AAF207" s="94"/>
      <c r="AAG207" s="94"/>
      <c r="AAH207" s="94"/>
      <c r="AAI207" s="94"/>
      <c r="AAJ207" s="94"/>
      <c r="AAK207" s="94"/>
      <c r="AAL207" s="94"/>
      <c r="AAM207" s="94"/>
      <c r="AAN207" s="94"/>
      <c r="AAO207" s="94"/>
      <c r="AAP207" s="94"/>
      <c r="AAQ207" s="94"/>
      <c r="AAR207" s="94"/>
      <c r="AAS207" s="94"/>
      <c r="AAT207" s="94"/>
      <c r="AAU207" s="94"/>
      <c r="AAV207" s="94"/>
      <c r="AAW207" s="94"/>
      <c r="AAX207" s="94"/>
      <c r="AAY207" s="94"/>
      <c r="AAZ207" s="94"/>
      <c r="ABA207" s="94"/>
      <c r="ABB207" s="94"/>
      <c r="ABC207" s="94"/>
      <c r="ABD207" s="94"/>
      <c r="ABE207" s="94"/>
      <c r="ABF207" s="94"/>
      <c r="ABG207" s="94"/>
      <c r="ABH207" s="94"/>
      <c r="ABI207" s="94"/>
      <c r="ABJ207" s="94"/>
      <c r="ABK207" s="94"/>
      <c r="ABL207" s="94"/>
      <c r="ABM207" s="94"/>
      <c r="ABN207" s="94"/>
      <c r="ABO207" s="94"/>
      <c r="ABP207" s="94"/>
      <c r="ABQ207" s="94"/>
      <c r="ABR207" s="94"/>
      <c r="ABS207" s="94"/>
      <c r="ABT207" s="94"/>
      <c r="ABU207" s="94"/>
      <c r="ABV207" s="94"/>
      <c r="ABW207" s="94"/>
      <c r="ABX207" s="94"/>
      <c r="ABY207" s="94"/>
      <c r="ABZ207" s="94"/>
      <c r="ACA207" s="94"/>
      <c r="ACB207" s="94"/>
      <c r="ACC207" s="94"/>
      <c r="ACD207" s="94"/>
      <c r="ACE207" s="94"/>
      <c r="ACF207" s="94"/>
      <c r="ACG207" s="94"/>
      <c r="ACH207" s="94"/>
      <c r="ACI207" s="94"/>
      <c r="ACJ207" s="94"/>
      <c r="ACK207" s="94"/>
      <c r="ACL207" s="94"/>
      <c r="ACM207" s="94"/>
      <c r="ACN207" s="94"/>
      <c r="ACO207" s="94"/>
      <c r="ACP207" s="94"/>
      <c r="ACQ207" s="94"/>
      <c r="ACR207" s="94"/>
      <c r="ACS207" s="94"/>
      <c r="ACT207" s="94"/>
      <c r="ACU207" s="94"/>
      <c r="ACV207" s="94"/>
      <c r="ACW207" s="94"/>
      <c r="ACX207" s="94"/>
      <c r="ACY207" s="94"/>
      <c r="ACZ207" s="94"/>
      <c r="ADA207" s="94"/>
      <c r="ADB207" s="94"/>
      <c r="ADC207" s="94"/>
      <c r="ADD207" s="94"/>
      <c r="ADE207" s="94"/>
      <c r="ADF207" s="94"/>
      <c r="ADG207" s="94"/>
      <c r="ADH207" s="94"/>
      <c r="ADI207" s="94"/>
      <c r="ADJ207" s="94"/>
      <c r="ADK207" s="94"/>
      <c r="ADL207" s="94"/>
      <c r="ADM207" s="94"/>
      <c r="ADN207" s="94"/>
      <c r="ADO207" s="94"/>
      <c r="ADP207" s="94"/>
      <c r="ADQ207" s="94"/>
      <c r="ADR207" s="94"/>
      <c r="ADS207" s="94"/>
      <c r="ADT207" s="94"/>
      <c r="ADU207" s="94"/>
      <c r="ADV207" s="94"/>
      <c r="ADW207" s="94"/>
      <c r="ADX207" s="94"/>
      <c r="ADY207" s="94"/>
      <c r="ADZ207" s="94"/>
      <c r="AEA207" s="94"/>
      <c r="AEB207" s="94"/>
      <c r="AEC207" s="94"/>
      <c r="AED207" s="94"/>
      <c r="AEE207" s="94"/>
      <c r="AEF207" s="94"/>
      <c r="AEG207" s="94"/>
      <c r="AEH207" s="94"/>
      <c r="AEI207" s="94"/>
      <c r="AEJ207" s="94"/>
      <c r="AEK207" s="94"/>
      <c r="AEL207" s="94"/>
      <c r="AEM207" s="94"/>
      <c r="AEN207" s="94"/>
      <c r="AEO207" s="94"/>
      <c r="AEP207" s="94"/>
      <c r="AEQ207" s="94"/>
      <c r="AER207" s="94"/>
      <c r="AES207" s="94"/>
      <c r="AET207" s="94"/>
      <c r="AEU207" s="94"/>
      <c r="AEV207" s="94"/>
      <c r="AEW207" s="94"/>
      <c r="AEX207" s="94"/>
      <c r="AEY207" s="94"/>
      <c r="AEZ207" s="94"/>
      <c r="AFA207" s="94"/>
      <c r="AFB207" s="94"/>
      <c r="AFC207" s="94"/>
      <c r="AFD207" s="94"/>
      <c r="AFE207" s="94"/>
      <c r="AFF207" s="94"/>
      <c r="AFG207" s="94"/>
      <c r="AFH207" s="94"/>
      <c r="AFI207" s="94"/>
      <c r="AFJ207" s="94"/>
      <c r="AFK207" s="94"/>
      <c r="AFL207" s="94"/>
      <c r="AFM207" s="94"/>
      <c r="AFN207" s="94"/>
      <c r="AFO207" s="94"/>
      <c r="AFP207" s="94"/>
      <c r="AFQ207" s="94"/>
      <c r="AFR207" s="94"/>
      <c r="AFS207" s="94"/>
      <c r="AFT207" s="94"/>
      <c r="AFU207" s="94"/>
      <c r="AFV207" s="94"/>
      <c r="AFW207" s="94"/>
      <c r="AFX207" s="94"/>
      <c r="AFY207" s="94"/>
      <c r="AFZ207" s="94"/>
      <c r="AGA207" s="94"/>
      <c r="AGB207" s="94"/>
      <c r="AGC207" s="94"/>
      <c r="AGD207" s="94"/>
      <c r="AGE207" s="94"/>
      <c r="AGF207" s="94"/>
      <c r="AGG207" s="94"/>
      <c r="AGH207" s="94"/>
      <c r="AGI207" s="94"/>
      <c r="AGJ207" s="94"/>
      <c r="AGK207" s="94"/>
      <c r="AGL207" s="94"/>
      <c r="AGM207" s="94"/>
      <c r="AGN207" s="94"/>
      <c r="AGO207" s="94"/>
      <c r="AGP207" s="94"/>
      <c r="AGQ207" s="94"/>
      <c r="AGR207" s="94"/>
      <c r="AGS207" s="94"/>
      <c r="AGT207" s="94"/>
      <c r="AGU207" s="94"/>
      <c r="AGV207" s="94"/>
      <c r="AGW207" s="94"/>
      <c r="AGX207" s="94"/>
      <c r="AGY207" s="94"/>
      <c r="AGZ207" s="94"/>
      <c r="AHA207" s="94"/>
      <c r="AHB207" s="94"/>
      <c r="AHC207" s="94"/>
      <c r="AHD207" s="94"/>
      <c r="AHE207" s="94"/>
      <c r="AHF207" s="94"/>
      <c r="AHG207" s="94"/>
      <c r="AHH207" s="94"/>
      <c r="AHI207" s="94"/>
      <c r="AHJ207" s="94"/>
      <c r="AHK207" s="94"/>
      <c r="AHL207" s="94"/>
      <c r="AHM207" s="94"/>
      <c r="AHN207" s="94"/>
      <c r="AHO207" s="94"/>
      <c r="AHP207" s="94"/>
      <c r="AHQ207" s="94"/>
      <c r="AHR207" s="94"/>
      <c r="AHS207" s="94"/>
      <c r="AHT207" s="94"/>
      <c r="AHU207" s="94"/>
      <c r="AHV207" s="94"/>
      <c r="AHW207" s="94"/>
      <c r="AHX207" s="94"/>
      <c r="AHY207" s="94"/>
      <c r="AHZ207" s="94"/>
      <c r="AIA207" s="94"/>
      <c r="AIB207" s="94"/>
      <c r="AIC207" s="94"/>
      <c r="AID207" s="94"/>
      <c r="AIE207" s="94"/>
      <c r="AIF207" s="94"/>
      <c r="AIG207" s="94"/>
      <c r="AIH207" s="94"/>
      <c r="AII207" s="94"/>
      <c r="AIJ207" s="94"/>
      <c r="AIK207" s="94"/>
      <c r="AIL207" s="94"/>
      <c r="AIM207" s="94"/>
      <c r="AIN207" s="94"/>
      <c r="AIO207" s="94"/>
      <c r="AIP207" s="94"/>
      <c r="AIQ207" s="94"/>
      <c r="AIR207" s="94"/>
      <c r="AIS207" s="94"/>
      <c r="AIT207" s="94"/>
      <c r="AIU207" s="94"/>
      <c r="AIV207" s="94"/>
      <c r="AIW207" s="94"/>
      <c r="AIX207" s="94"/>
      <c r="AIY207" s="94"/>
      <c r="AIZ207" s="94"/>
      <c r="AJA207" s="94"/>
      <c r="AJB207" s="94"/>
      <c r="AJC207" s="94"/>
      <c r="AJD207" s="94"/>
      <c r="AJE207" s="94"/>
      <c r="AJF207" s="94"/>
      <c r="AJG207" s="94"/>
      <c r="AJH207" s="94"/>
      <c r="AJI207" s="94"/>
      <c r="AJJ207" s="94"/>
      <c r="AJK207" s="94"/>
      <c r="AJL207" s="94"/>
      <c r="AJM207" s="94"/>
      <c r="AJN207" s="94"/>
      <c r="AJO207" s="94"/>
      <c r="AJP207" s="94"/>
      <c r="AJQ207" s="94"/>
      <c r="AJR207" s="94"/>
      <c r="AJS207" s="94"/>
      <c r="AJT207" s="94"/>
      <c r="AJU207" s="94"/>
      <c r="AJV207" s="94"/>
      <c r="AJW207" s="94"/>
      <c r="AJX207" s="94"/>
      <c r="AJY207" s="94"/>
      <c r="AJZ207" s="94"/>
      <c r="AKA207" s="94"/>
      <c r="AKB207" s="94"/>
      <c r="AKC207" s="94"/>
      <c r="AKD207" s="94"/>
      <c r="AKE207" s="94"/>
      <c r="AKF207" s="94"/>
      <c r="AKG207" s="94"/>
      <c r="AKH207" s="94"/>
      <c r="AKI207" s="94"/>
      <c r="AKJ207" s="94"/>
      <c r="AKK207" s="94"/>
      <c r="AKL207" s="94"/>
      <c r="AKM207" s="94"/>
      <c r="AKN207" s="94"/>
      <c r="AKO207" s="94"/>
      <c r="AKP207" s="94"/>
      <c r="AKQ207" s="94"/>
      <c r="AKR207" s="94"/>
      <c r="AKS207" s="94"/>
      <c r="AKT207" s="94"/>
      <c r="AKU207" s="94"/>
      <c r="AKV207" s="94"/>
      <c r="AKW207" s="94"/>
      <c r="AKX207" s="94"/>
      <c r="AKY207" s="94"/>
      <c r="AKZ207" s="94"/>
      <c r="ALA207" s="94"/>
    </row>
    <row r="208" spans="1:989" s="95" customFormat="1" x14ac:dyDescent="0.2">
      <c r="A208" s="96"/>
      <c r="B208" s="56"/>
      <c r="C208" s="56"/>
      <c r="D208" s="56"/>
      <c r="E208" s="92"/>
      <c r="F208" s="92"/>
      <c r="G208" s="86"/>
      <c r="H208" s="56"/>
      <c r="I208" s="56"/>
      <c r="J208" s="93"/>
      <c r="K208" s="93"/>
      <c r="L208" s="57"/>
      <c r="M208" s="57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  <c r="DR208" s="94"/>
      <c r="DS208" s="94"/>
      <c r="DT208" s="94"/>
      <c r="DU208" s="94"/>
      <c r="DV208" s="94"/>
      <c r="DW208" s="94"/>
      <c r="DX208" s="94"/>
      <c r="DY208" s="94"/>
      <c r="DZ208" s="94"/>
      <c r="EA208" s="94"/>
      <c r="EB208" s="94"/>
      <c r="EC208" s="94"/>
      <c r="ED208" s="94"/>
      <c r="EE208" s="94"/>
      <c r="EF208" s="94"/>
      <c r="EG208" s="94"/>
      <c r="EH208" s="94"/>
      <c r="EI208" s="94"/>
      <c r="EJ208" s="94"/>
      <c r="EK208" s="94"/>
      <c r="EL208" s="94"/>
      <c r="EM208" s="94"/>
      <c r="EN208" s="94"/>
      <c r="EO208" s="94"/>
      <c r="EP208" s="94"/>
      <c r="EQ208" s="94"/>
      <c r="ER208" s="94"/>
      <c r="ES208" s="94"/>
      <c r="ET208" s="94"/>
      <c r="EU208" s="94"/>
      <c r="EV208" s="94"/>
      <c r="EW208" s="94"/>
      <c r="EX208" s="94"/>
      <c r="EY208" s="94"/>
      <c r="EZ208" s="94"/>
      <c r="FA208" s="94"/>
      <c r="FB208" s="94"/>
      <c r="FC208" s="94"/>
      <c r="FD208" s="94"/>
      <c r="FE208" s="94"/>
      <c r="FF208" s="94"/>
      <c r="FG208" s="94"/>
      <c r="FH208" s="94"/>
      <c r="FI208" s="94"/>
      <c r="FJ208" s="94"/>
      <c r="FK208" s="94"/>
      <c r="FL208" s="94"/>
      <c r="FM208" s="94"/>
      <c r="FN208" s="94"/>
      <c r="FO208" s="94"/>
      <c r="FP208" s="94"/>
      <c r="FQ208" s="94"/>
      <c r="FR208" s="94"/>
      <c r="FS208" s="94"/>
      <c r="FT208" s="94"/>
      <c r="FU208" s="94"/>
      <c r="FV208" s="94"/>
      <c r="FW208" s="94"/>
      <c r="FX208" s="94"/>
      <c r="FY208" s="94"/>
      <c r="FZ208" s="94"/>
      <c r="GA208" s="94"/>
      <c r="GB208" s="94"/>
      <c r="GC208" s="94"/>
      <c r="GD208" s="94"/>
      <c r="GE208" s="94"/>
      <c r="GF208" s="94"/>
      <c r="GG208" s="94"/>
      <c r="GH208" s="94"/>
      <c r="GI208" s="94"/>
      <c r="GJ208" s="94"/>
      <c r="GK208" s="94"/>
      <c r="GL208" s="94"/>
      <c r="GM208" s="94"/>
      <c r="GN208" s="94"/>
      <c r="GO208" s="94"/>
      <c r="GP208" s="94"/>
      <c r="GQ208" s="94"/>
      <c r="GR208" s="94"/>
      <c r="GS208" s="94"/>
      <c r="GT208" s="94"/>
      <c r="GU208" s="94"/>
      <c r="GV208" s="94"/>
      <c r="GW208" s="94"/>
      <c r="GX208" s="94"/>
      <c r="GY208" s="94"/>
      <c r="GZ208" s="94"/>
      <c r="HA208" s="94"/>
      <c r="HB208" s="94"/>
      <c r="HC208" s="94"/>
      <c r="HD208" s="94"/>
      <c r="HE208" s="94"/>
      <c r="HF208" s="94"/>
      <c r="HG208" s="94"/>
      <c r="HH208" s="94"/>
      <c r="HI208" s="94"/>
      <c r="HJ208" s="94"/>
      <c r="HK208" s="94"/>
      <c r="HL208" s="94"/>
      <c r="HM208" s="94"/>
      <c r="HN208" s="94"/>
      <c r="HO208" s="94"/>
      <c r="HP208" s="94"/>
      <c r="HQ208" s="94"/>
      <c r="HR208" s="94"/>
      <c r="HS208" s="94"/>
      <c r="HT208" s="94"/>
      <c r="HU208" s="94"/>
      <c r="HV208" s="94"/>
      <c r="HW208" s="94"/>
      <c r="HX208" s="94"/>
      <c r="HY208" s="94"/>
      <c r="HZ208" s="94"/>
      <c r="IA208" s="94"/>
      <c r="IB208" s="94"/>
      <c r="IC208" s="94"/>
      <c r="ID208" s="94"/>
      <c r="IE208" s="94"/>
      <c r="IF208" s="94"/>
      <c r="IG208" s="94"/>
      <c r="IH208" s="94"/>
      <c r="II208" s="94"/>
      <c r="IJ208" s="94"/>
      <c r="IK208" s="94"/>
      <c r="IL208" s="94"/>
      <c r="IM208" s="94"/>
      <c r="IN208" s="94"/>
      <c r="IO208" s="94"/>
      <c r="IP208" s="94"/>
      <c r="IQ208" s="94"/>
      <c r="IR208" s="94"/>
      <c r="IS208" s="94"/>
      <c r="IT208" s="94"/>
      <c r="IU208" s="94"/>
      <c r="IV208" s="94"/>
      <c r="IW208" s="94"/>
      <c r="IX208" s="94"/>
      <c r="IY208" s="94"/>
      <c r="IZ208" s="94"/>
      <c r="JA208" s="94"/>
      <c r="JB208" s="94"/>
      <c r="JC208" s="94"/>
      <c r="JD208" s="94"/>
      <c r="JE208" s="94"/>
      <c r="JF208" s="94"/>
      <c r="JG208" s="94"/>
      <c r="JH208" s="94"/>
      <c r="JI208" s="94"/>
      <c r="JJ208" s="94"/>
      <c r="JK208" s="94"/>
      <c r="JL208" s="94"/>
      <c r="JM208" s="94"/>
      <c r="JN208" s="94"/>
      <c r="JO208" s="94"/>
      <c r="JP208" s="94"/>
      <c r="JQ208" s="94"/>
      <c r="JR208" s="94"/>
      <c r="JS208" s="94"/>
      <c r="JT208" s="94"/>
      <c r="JU208" s="94"/>
      <c r="JV208" s="94"/>
      <c r="JW208" s="94"/>
      <c r="JX208" s="94"/>
      <c r="JY208" s="94"/>
      <c r="JZ208" s="94"/>
      <c r="KA208" s="94"/>
      <c r="KB208" s="94"/>
      <c r="KC208" s="94"/>
      <c r="KD208" s="94"/>
      <c r="KE208" s="94"/>
      <c r="KF208" s="94"/>
      <c r="KG208" s="94"/>
      <c r="KH208" s="94"/>
      <c r="KI208" s="94"/>
      <c r="KJ208" s="94"/>
      <c r="KK208" s="94"/>
      <c r="KL208" s="94"/>
      <c r="KM208" s="94"/>
      <c r="KN208" s="94"/>
      <c r="KO208" s="94"/>
      <c r="KP208" s="94"/>
      <c r="KQ208" s="94"/>
      <c r="KR208" s="94"/>
      <c r="KS208" s="94"/>
      <c r="KT208" s="94"/>
      <c r="KU208" s="94"/>
      <c r="KV208" s="94"/>
      <c r="KW208" s="94"/>
      <c r="KX208" s="94"/>
      <c r="KY208" s="94"/>
      <c r="KZ208" s="94"/>
      <c r="LA208" s="94"/>
      <c r="LB208" s="94"/>
      <c r="LC208" s="94"/>
      <c r="LD208" s="94"/>
      <c r="LE208" s="94"/>
      <c r="LF208" s="94"/>
      <c r="LG208" s="94"/>
      <c r="LH208" s="94"/>
      <c r="LI208" s="94"/>
      <c r="LJ208" s="94"/>
      <c r="LK208" s="94"/>
      <c r="LL208" s="94"/>
      <c r="LM208" s="94"/>
      <c r="LN208" s="94"/>
      <c r="LO208" s="94"/>
      <c r="LP208" s="94"/>
      <c r="LQ208" s="94"/>
      <c r="LR208" s="94"/>
      <c r="LS208" s="94"/>
      <c r="LT208" s="94"/>
      <c r="LU208" s="94"/>
      <c r="LV208" s="94"/>
      <c r="LW208" s="94"/>
      <c r="LX208" s="94"/>
      <c r="LY208" s="94"/>
      <c r="LZ208" s="94"/>
      <c r="MA208" s="94"/>
      <c r="MB208" s="94"/>
      <c r="MC208" s="94"/>
      <c r="MD208" s="94"/>
      <c r="ME208" s="94"/>
      <c r="MF208" s="94"/>
      <c r="MG208" s="94"/>
      <c r="MH208" s="94"/>
      <c r="MI208" s="94"/>
      <c r="MJ208" s="94"/>
      <c r="MK208" s="94"/>
      <c r="ML208" s="94"/>
      <c r="MM208" s="94"/>
      <c r="MN208" s="94"/>
      <c r="MO208" s="94"/>
      <c r="MP208" s="94"/>
      <c r="MQ208" s="94"/>
      <c r="MR208" s="94"/>
      <c r="MS208" s="94"/>
      <c r="MT208" s="94"/>
      <c r="MU208" s="94"/>
      <c r="MV208" s="94"/>
      <c r="MW208" s="94"/>
      <c r="MX208" s="94"/>
      <c r="MY208" s="94"/>
      <c r="MZ208" s="94"/>
      <c r="NA208" s="94"/>
      <c r="NB208" s="94"/>
      <c r="NC208" s="94"/>
      <c r="ND208" s="94"/>
      <c r="NE208" s="94"/>
      <c r="NF208" s="94"/>
      <c r="NG208" s="94"/>
      <c r="NH208" s="94"/>
      <c r="NI208" s="94"/>
      <c r="NJ208" s="94"/>
      <c r="NK208" s="94"/>
      <c r="NL208" s="94"/>
      <c r="NM208" s="94"/>
      <c r="NN208" s="94"/>
      <c r="NO208" s="94"/>
      <c r="NP208" s="94"/>
      <c r="NQ208" s="94"/>
      <c r="NR208" s="94"/>
      <c r="NS208" s="94"/>
      <c r="NT208" s="94"/>
      <c r="NU208" s="94"/>
      <c r="NV208" s="94"/>
      <c r="NW208" s="94"/>
      <c r="NX208" s="94"/>
      <c r="NY208" s="94"/>
      <c r="NZ208" s="94"/>
      <c r="OA208" s="94"/>
      <c r="OB208" s="94"/>
      <c r="OC208" s="94"/>
      <c r="OD208" s="94"/>
      <c r="OE208" s="94"/>
      <c r="OF208" s="94"/>
      <c r="OG208" s="94"/>
      <c r="OH208" s="94"/>
      <c r="OI208" s="94"/>
      <c r="OJ208" s="94"/>
      <c r="OK208" s="94"/>
      <c r="OL208" s="94"/>
      <c r="OM208" s="94"/>
      <c r="ON208" s="94"/>
      <c r="OO208" s="94"/>
      <c r="OP208" s="94"/>
      <c r="OQ208" s="94"/>
      <c r="OR208" s="94"/>
      <c r="OS208" s="94"/>
      <c r="OT208" s="94"/>
      <c r="OU208" s="94"/>
      <c r="OV208" s="94"/>
      <c r="OW208" s="94"/>
      <c r="OX208" s="94"/>
      <c r="OY208" s="94"/>
      <c r="OZ208" s="94"/>
      <c r="PA208" s="94"/>
      <c r="PB208" s="94"/>
      <c r="PC208" s="94"/>
      <c r="PD208" s="94"/>
      <c r="PE208" s="94"/>
      <c r="PF208" s="94"/>
      <c r="PG208" s="94"/>
      <c r="PH208" s="94"/>
      <c r="PI208" s="94"/>
      <c r="PJ208" s="94"/>
      <c r="PK208" s="94"/>
      <c r="PL208" s="94"/>
      <c r="PM208" s="94"/>
      <c r="PN208" s="94"/>
      <c r="PO208" s="94"/>
      <c r="PP208" s="94"/>
      <c r="PQ208" s="94"/>
      <c r="PR208" s="94"/>
      <c r="PS208" s="94"/>
      <c r="PT208" s="94"/>
      <c r="PU208" s="94"/>
      <c r="PV208" s="94"/>
      <c r="PW208" s="94"/>
      <c r="PX208" s="94"/>
      <c r="PY208" s="94"/>
      <c r="PZ208" s="94"/>
      <c r="QA208" s="94"/>
      <c r="QB208" s="94"/>
      <c r="QC208" s="94"/>
      <c r="QD208" s="94"/>
      <c r="QE208" s="94"/>
      <c r="QF208" s="94"/>
      <c r="QG208" s="94"/>
      <c r="QH208" s="94"/>
      <c r="QI208" s="94"/>
      <c r="QJ208" s="94"/>
      <c r="QK208" s="94"/>
      <c r="QL208" s="94"/>
      <c r="QM208" s="94"/>
      <c r="QN208" s="94"/>
      <c r="QO208" s="94"/>
      <c r="QP208" s="94"/>
      <c r="QQ208" s="94"/>
      <c r="QR208" s="94"/>
      <c r="QS208" s="94"/>
      <c r="QT208" s="94"/>
      <c r="QU208" s="94"/>
      <c r="QV208" s="94"/>
      <c r="QW208" s="94"/>
      <c r="QX208" s="94"/>
      <c r="QY208" s="94"/>
      <c r="QZ208" s="94"/>
      <c r="RA208" s="94"/>
      <c r="RB208" s="94"/>
      <c r="RC208" s="94"/>
      <c r="RD208" s="94"/>
      <c r="RE208" s="94"/>
      <c r="RF208" s="94"/>
      <c r="RG208" s="94"/>
      <c r="RH208" s="94"/>
      <c r="RI208" s="94"/>
      <c r="RJ208" s="94"/>
      <c r="RK208" s="94"/>
      <c r="RL208" s="94"/>
      <c r="RM208" s="94"/>
      <c r="RN208" s="94"/>
      <c r="RO208" s="94"/>
      <c r="RP208" s="94"/>
      <c r="RQ208" s="94"/>
      <c r="RR208" s="94"/>
      <c r="RS208" s="94"/>
      <c r="RT208" s="94"/>
      <c r="RU208" s="94"/>
      <c r="RV208" s="94"/>
      <c r="RW208" s="94"/>
      <c r="RX208" s="94"/>
      <c r="RY208" s="94"/>
      <c r="RZ208" s="94"/>
      <c r="SA208" s="94"/>
      <c r="SB208" s="94"/>
      <c r="SC208" s="94"/>
      <c r="SD208" s="94"/>
      <c r="SE208" s="94"/>
      <c r="SF208" s="94"/>
      <c r="SG208" s="94"/>
      <c r="SH208" s="94"/>
      <c r="SI208" s="94"/>
      <c r="SJ208" s="94"/>
      <c r="SK208" s="94"/>
      <c r="SL208" s="94"/>
      <c r="SM208" s="94"/>
      <c r="SN208" s="94"/>
      <c r="SO208" s="94"/>
      <c r="SP208" s="94"/>
      <c r="SQ208" s="94"/>
      <c r="SR208" s="94"/>
      <c r="SS208" s="94"/>
      <c r="ST208" s="94"/>
      <c r="SU208" s="94"/>
      <c r="SV208" s="94"/>
      <c r="SW208" s="94"/>
      <c r="SX208" s="94"/>
      <c r="SY208" s="94"/>
      <c r="SZ208" s="94"/>
      <c r="TA208" s="94"/>
      <c r="TB208" s="94"/>
      <c r="TC208" s="94"/>
      <c r="TD208" s="94"/>
      <c r="TE208" s="94"/>
      <c r="TF208" s="94"/>
      <c r="TG208" s="94"/>
      <c r="TH208" s="94"/>
      <c r="TI208" s="94"/>
      <c r="TJ208" s="94"/>
      <c r="TK208" s="94"/>
      <c r="TL208" s="94"/>
      <c r="TM208" s="94"/>
      <c r="TN208" s="94"/>
      <c r="TO208" s="94"/>
      <c r="TP208" s="94"/>
      <c r="TQ208" s="94"/>
      <c r="TR208" s="94"/>
      <c r="TS208" s="94"/>
      <c r="TT208" s="94"/>
      <c r="TU208" s="94"/>
      <c r="TV208" s="94"/>
      <c r="TW208" s="94"/>
      <c r="TX208" s="94"/>
      <c r="TY208" s="94"/>
      <c r="TZ208" s="94"/>
      <c r="UA208" s="94"/>
      <c r="UB208" s="94"/>
      <c r="UC208" s="94"/>
      <c r="UD208" s="94"/>
      <c r="UE208" s="94"/>
      <c r="UF208" s="94"/>
      <c r="UG208" s="94"/>
      <c r="UH208" s="94"/>
      <c r="UI208" s="94"/>
      <c r="UJ208" s="94"/>
      <c r="UK208" s="94"/>
      <c r="UL208" s="94"/>
      <c r="UM208" s="94"/>
      <c r="UN208" s="94"/>
      <c r="UO208" s="94"/>
      <c r="UP208" s="94"/>
      <c r="UQ208" s="94"/>
      <c r="UR208" s="94"/>
      <c r="US208" s="94"/>
      <c r="UT208" s="94"/>
      <c r="UU208" s="94"/>
      <c r="UV208" s="94"/>
      <c r="UW208" s="94"/>
      <c r="UX208" s="94"/>
      <c r="UY208" s="94"/>
      <c r="UZ208" s="94"/>
      <c r="VA208" s="94"/>
      <c r="VB208" s="94"/>
      <c r="VC208" s="94"/>
      <c r="VD208" s="94"/>
      <c r="VE208" s="94"/>
      <c r="VF208" s="94"/>
      <c r="VG208" s="94"/>
      <c r="VH208" s="94"/>
      <c r="VI208" s="94"/>
      <c r="VJ208" s="94"/>
      <c r="VK208" s="94"/>
      <c r="VL208" s="94"/>
      <c r="VM208" s="94"/>
      <c r="VN208" s="94"/>
      <c r="VO208" s="94"/>
      <c r="VP208" s="94"/>
      <c r="VQ208" s="94"/>
      <c r="VR208" s="94"/>
      <c r="VS208" s="94"/>
      <c r="VT208" s="94"/>
      <c r="VU208" s="94"/>
      <c r="VV208" s="94"/>
      <c r="VW208" s="94"/>
      <c r="VX208" s="94"/>
      <c r="VY208" s="94"/>
      <c r="VZ208" s="94"/>
      <c r="WA208" s="94"/>
      <c r="WB208" s="94"/>
      <c r="WC208" s="94"/>
      <c r="WD208" s="94"/>
      <c r="WE208" s="94"/>
      <c r="WF208" s="94"/>
      <c r="WG208" s="94"/>
      <c r="WH208" s="94"/>
      <c r="WI208" s="94"/>
      <c r="WJ208" s="94"/>
      <c r="WK208" s="94"/>
      <c r="WL208" s="94"/>
      <c r="WM208" s="94"/>
      <c r="WN208" s="94"/>
      <c r="WO208" s="94"/>
      <c r="WP208" s="94"/>
      <c r="WQ208" s="94"/>
      <c r="WR208" s="94"/>
      <c r="WS208" s="94"/>
      <c r="WT208" s="94"/>
      <c r="WU208" s="94"/>
      <c r="WV208" s="94"/>
      <c r="WW208" s="94"/>
      <c r="WX208" s="94"/>
      <c r="WY208" s="94"/>
      <c r="WZ208" s="94"/>
      <c r="XA208" s="94"/>
      <c r="XB208" s="94"/>
      <c r="XC208" s="94"/>
      <c r="XD208" s="94"/>
      <c r="XE208" s="94"/>
      <c r="XF208" s="94"/>
      <c r="XG208" s="94"/>
      <c r="XH208" s="94"/>
      <c r="XI208" s="94"/>
      <c r="XJ208" s="94"/>
      <c r="XK208" s="94"/>
      <c r="XL208" s="94"/>
      <c r="XM208" s="94"/>
      <c r="XN208" s="94"/>
      <c r="XO208" s="94"/>
      <c r="XP208" s="94"/>
      <c r="XQ208" s="94"/>
      <c r="XR208" s="94"/>
      <c r="XS208" s="94"/>
      <c r="XT208" s="94"/>
      <c r="XU208" s="94"/>
      <c r="XV208" s="94"/>
      <c r="XW208" s="94"/>
      <c r="XX208" s="94"/>
      <c r="XY208" s="94"/>
      <c r="XZ208" s="94"/>
      <c r="YA208" s="94"/>
      <c r="YB208" s="94"/>
      <c r="YC208" s="94"/>
      <c r="YD208" s="94"/>
      <c r="YE208" s="94"/>
      <c r="YF208" s="94"/>
      <c r="YG208" s="94"/>
      <c r="YH208" s="94"/>
      <c r="YI208" s="94"/>
      <c r="YJ208" s="94"/>
      <c r="YK208" s="94"/>
      <c r="YL208" s="94"/>
      <c r="YM208" s="94"/>
      <c r="YN208" s="94"/>
      <c r="YO208" s="94"/>
      <c r="YP208" s="94"/>
      <c r="YQ208" s="94"/>
      <c r="YR208" s="94"/>
      <c r="YS208" s="94"/>
      <c r="YT208" s="94"/>
      <c r="YU208" s="94"/>
      <c r="YV208" s="94"/>
      <c r="YW208" s="94"/>
      <c r="YX208" s="94"/>
      <c r="YY208" s="94"/>
      <c r="YZ208" s="94"/>
      <c r="ZA208" s="94"/>
      <c r="ZB208" s="94"/>
      <c r="ZC208" s="94"/>
      <c r="ZD208" s="94"/>
      <c r="ZE208" s="94"/>
      <c r="ZF208" s="94"/>
      <c r="ZG208" s="94"/>
      <c r="ZH208" s="94"/>
      <c r="ZI208" s="94"/>
      <c r="ZJ208" s="94"/>
      <c r="ZK208" s="94"/>
      <c r="ZL208" s="94"/>
      <c r="ZM208" s="94"/>
      <c r="ZN208" s="94"/>
      <c r="ZO208" s="94"/>
      <c r="ZP208" s="94"/>
      <c r="ZQ208" s="94"/>
      <c r="ZR208" s="94"/>
      <c r="ZS208" s="94"/>
      <c r="ZT208" s="94"/>
      <c r="ZU208" s="94"/>
      <c r="ZV208" s="94"/>
      <c r="ZW208" s="94"/>
      <c r="ZX208" s="94"/>
      <c r="ZY208" s="94"/>
      <c r="ZZ208" s="94"/>
      <c r="AAA208" s="94"/>
      <c r="AAB208" s="94"/>
      <c r="AAC208" s="94"/>
      <c r="AAD208" s="94"/>
      <c r="AAE208" s="94"/>
      <c r="AAF208" s="94"/>
      <c r="AAG208" s="94"/>
      <c r="AAH208" s="94"/>
      <c r="AAI208" s="94"/>
      <c r="AAJ208" s="94"/>
      <c r="AAK208" s="94"/>
      <c r="AAL208" s="94"/>
      <c r="AAM208" s="94"/>
      <c r="AAN208" s="94"/>
      <c r="AAO208" s="94"/>
      <c r="AAP208" s="94"/>
      <c r="AAQ208" s="94"/>
      <c r="AAR208" s="94"/>
      <c r="AAS208" s="94"/>
      <c r="AAT208" s="94"/>
      <c r="AAU208" s="94"/>
      <c r="AAV208" s="94"/>
      <c r="AAW208" s="94"/>
      <c r="AAX208" s="94"/>
      <c r="AAY208" s="94"/>
      <c r="AAZ208" s="94"/>
      <c r="ABA208" s="94"/>
      <c r="ABB208" s="94"/>
      <c r="ABC208" s="94"/>
      <c r="ABD208" s="94"/>
      <c r="ABE208" s="94"/>
      <c r="ABF208" s="94"/>
      <c r="ABG208" s="94"/>
      <c r="ABH208" s="94"/>
      <c r="ABI208" s="94"/>
      <c r="ABJ208" s="94"/>
      <c r="ABK208" s="94"/>
      <c r="ABL208" s="94"/>
      <c r="ABM208" s="94"/>
      <c r="ABN208" s="94"/>
      <c r="ABO208" s="94"/>
      <c r="ABP208" s="94"/>
      <c r="ABQ208" s="94"/>
      <c r="ABR208" s="94"/>
      <c r="ABS208" s="94"/>
      <c r="ABT208" s="94"/>
      <c r="ABU208" s="94"/>
      <c r="ABV208" s="94"/>
      <c r="ABW208" s="94"/>
      <c r="ABX208" s="94"/>
      <c r="ABY208" s="94"/>
      <c r="ABZ208" s="94"/>
      <c r="ACA208" s="94"/>
      <c r="ACB208" s="94"/>
      <c r="ACC208" s="94"/>
      <c r="ACD208" s="94"/>
      <c r="ACE208" s="94"/>
      <c r="ACF208" s="94"/>
      <c r="ACG208" s="94"/>
      <c r="ACH208" s="94"/>
      <c r="ACI208" s="94"/>
      <c r="ACJ208" s="94"/>
      <c r="ACK208" s="94"/>
      <c r="ACL208" s="94"/>
      <c r="ACM208" s="94"/>
      <c r="ACN208" s="94"/>
      <c r="ACO208" s="94"/>
      <c r="ACP208" s="94"/>
      <c r="ACQ208" s="94"/>
      <c r="ACR208" s="94"/>
      <c r="ACS208" s="94"/>
      <c r="ACT208" s="94"/>
      <c r="ACU208" s="94"/>
      <c r="ACV208" s="94"/>
      <c r="ACW208" s="94"/>
      <c r="ACX208" s="94"/>
      <c r="ACY208" s="94"/>
      <c r="ACZ208" s="94"/>
      <c r="ADA208" s="94"/>
      <c r="ADB208" s="94"/>
      <c r="ADC208" s="94"/>
      <c r="ADD208" s="94"/>
      <c r="ADE208" s="94"/>
      <c r="ADF208" s="94"/>
      <c r="ADG208" s="94"/>
      <c r="ADH208" s="94"/>
      <c r="ADI208" s="94"/>
      <c r="ADJ208" s="94"/>
      <c r="ADK208" s="94"/>
      <c r="ADL208" s="94"/>
      <c r="ADM208" s="94"/>
      <c r="ADN208" s="94"/>
      <c r="ADO208" s="94"/>
      <c r="ADP208" s="94"/>
      <c r="ADQ208" s="94"/>
      <c r="ADR208" s="94"/>
      <c r="ADS208" s="94"/>
      <c r="ADT208" s="94"/>
      <c r="ADU208" s="94"/>
      <c r="ADV208" s="94"/>
      <c r="ADW208" s="94"/>
      <c r="ADX208" s="94"/>
      <c r="ADY208" s="94"/>
      <c r="ADZ208" s="94"/>
      <c r="AEA208" s="94"/>
      <c r="AEB208" s="94"/>
      <c r="AEC208" s="94"/>
      <c r="AED208" s="94"/>
      <c r="AEE208" s="94"/>
      <c r="AEF208" s="94"/>
      <c r="AEG208" s="94"/>
      <c r="AEH208" s="94"/>
      <c r="AEI208" s="94"/>
      <c r="AEJ208" s="94"/>
      <c r="AEK208" s="94"/>
      <c r="AEL208" s="94"/>
      <c r="AEM208" s="94"/>
      <c r="AEN208" s="94"/>
      <c r="AEO208" s="94"/>
      <c r="AEP208" s="94"/>
      <c r="AEQ208" s="94"/>
      <c r="AER208" s="94"/>
      <c r="AES208" s="94"/>
      <c r="AET208" s="94"/>
      <c r="AEU208" s="94"/>
      <c r="AEV208" s="94"/>
      <c r="AEW208" s="94"/>
      <c r="AEX208" s="94"/>
      <c r="AEY208" s="94"/>
      <c r="AEZ208" s="94"/>
      <c r="AFA208" s="94"/>
      <c r="AFB208" s="94"/>
      <c r="AFC208" s="94"/>
      <c r="AFD208" s="94"/>
      <c r="AFE208" s="94"/>
      <c r="AFF208" s="94"/>
      <c r="AFG208" s="94"/>
      <c r="AFH208" s="94"/>
      <c r="AFI208" s="94"/>
      <c r="AFJ208" s="94"/>
      <c r="AFK208" s="94"/>
      <c r="AFL208" s="94"/>
      <c r="AFM208" s="94"/>
      <c r="AFN208" s="94"/>
      <c r="AFO208" s="94"/>
      <c r="AFP208" s="94"/>
      <c r="AFQ208" s="94"/>
      <c r="AFR208" s="94"/>
      <c r="AFS208" s="94"/>
      <c r="AFT208" s="94"/>
      <c r="AFU208" s="94"/>
      <c r="AFV208" s="94"/>
      <c r="AFW208" s="94"/>
      <c r="AFX208" s="94"/>
      <c r="AFY208" s="94"/>
      <c r="AFZ208" s="94"/>
      <c r="AGA208" s="94"/>
      <c r="AGB208" s="94"/>
      <c r="AGC208" s="94"/>
      <c r="AGD208" s="94"/>
      <c r="AGE208" s="94"/>
      <c r="AGF208" s="94"/>
      <c r="AGG208" s="94"/>
      <c r="AGH208" s="94"/>
      <c r="AGI208" s="94"/>
      <c r="AGJ208" s="94"/>
      <c r="AGK208" s="94"/>
      <c r="AGL208" s="94"/>
      <c r="AGM208" s="94"/>
      <c r="AGN208" s="94"/>
      <c r="AGO208" s="94"/>
      <c r="AGP208" s="94"/>
      <c r="AGQ208" s="94"/>
      <c r="AGR208" s="94"/>
      <c r="AGS208" s="94"/>
      <c r="AGT208" s="94"/>
      <c r="AGU208" s="94"/>
      <c r="AGV208" s="94"/>
      <c r="AGW208" s="94"/>
      <c r="AGX208" s="94"/>
      <c r="AGY208" s="94"/>
      <c r="AGZ208" s="94"/>
      <c r="AHA208" s="94"/>
      <c r="AHB208" s="94"/>
      <c r="AHC208" s="94"/>
      <c r="AHD208" s="94"/>
      <c r="AHE208" s="94"/>
      <c r="AHF208" s="94"/>
      <c r="AHG208" s="94"/>
      <c r="AHH208" s="94"/>
      <c r="AHI208" s="94"/>
      <c r="AHJ208" s="94"/>
      <c r="AHK208" s="94"/>
      <c r="AHL208" s="94"/>
      <c r="AHM208" s="94"/>
      <c r="AHN208" s="94"/>
      <c r="AHO208" s="94"/>
      <c r="AHP208" s="94"/>
      <c r="AHQ208" s="94"/>
      <c r="AHR208" s="94"/>
      <c r="AHS208" s="94"/>
      <c r="AHT208" s="94"/>
      <c r="AHU208" s="94"/>
      <c r="AHV208" s="94"/>
      <c r="AHW208" s="94"/>
      <c r="AHX208" s="94"/>
      <c r="AHY208" s="94"/>
      <c r="AHZ208" s="94"/>
      <c r="AIA208" s="94"/>
      <c r="AIB208" s="94"/>
      <c r="AIC208" s="94"/>
      <c r="AID208" s="94"/>
      <c r="AIE208" s="94"/>
      <c r="AIF208" s="94"/>
      <c r="AIG208" s="94"/>
      <c r="AIH208" s="94"/>
      <c r="AII208" s="94"/>
      <c r="AIJ208" s="94"/>
      <c r="AIK208" s="94"/>
      <c r="AIL208" s="94"/>
      <c r="AIM208" s="94"/>
      <c r="AIN208" s="94"/>
      <c r="AIO208" s="94"/>
      <c r="AIP208" s="94"/>
      <c r="AIQ208" s="94"/>
      <c r="AIR208" s="94"/>
      <c r="AIS208" s="94"/>
      <c r="AIT208" s="94"/>
      <c r="AIU208" s="94"/>
      <c r="AIV208" s="94"/>
      <c r="AIW208" s="94"/>
      <c r="AIX208" s="94"/>
      <c r="AIY208" s="94"/>
      <c r="AIZ208" s="94"/>
      <c r="AJA208" s="94"/>
      <c r="AJB208" s="94"/>
      <c r="AJC208" s="94"/>
      <c r="AJD208" s="94"/>
      <c r="AJE208" s="94"/>
      <c r="AJF208" s="94"/>
      <c r="AJG208" s="94"/>
      <c r="AJH208" s="94"/>
      <c r="AJI208" s="94"/>
      <c r="AJJ208" s="94"/>
      <c r="AJK208" s="94"/>
      <c r="AJL208" s="94"/>
      <c r="AJM208" s="94"/>
      <c r="AJN208" s="94"/>
      <c r="AJO208" s="94"/>
      <c r="AJP208" s="94"/>
      <c r="AJQ208" s="94"/>
      <c r="AJR208" s="94"/>
      <c r="AJS208" s="94"/>
      <c r="AJT208" s="94"/>
      <c r="AJU208" s="94"/>
      <c r="AJV208" s="94"/>
      <c r="AJW208" s="94"/>
      <c r="AJX208" s="94"/>
      <c r="AJY208" s="94"/>
      <c r="AJZ208" s="94"/>
      <c r="AKA208" s="94"/>
      <c r="AKB208" s="94"/>
      <c r="AKC208" s="94"/>
      <c r="AKD208" s="94"/>
      <c r="AKE208" s="94"/>
      <c r="AKF208" s="94"/>
      <c r="AKG208" s="94"/>
      <c r="AKH208" s="94"/>
      <c r="AKI208" s="94"/>
      <c r="AKJ208" s="94"/>
      <c r="AKK208" s="94"/>
      <c r="AKL208" s="94"/>
      <c r="AKM208" s="94"/>
      <c r="AKN208" s="94"/>
      <c r="AKO208" s="94"/>
      <c r="AKP208" s="94"/>
      <c r="AKQ208" s="94"/>
      <c r="AKR208" s="94"/>
      <c r="AKS208" s="94"/>
      <c r="AKT208" s="94"/>
      <c r="AKU208" s="94"/>
      <c r="AKV208" s="94"/>
      <c r="AKW208" s="94"/>
      <c r="AKX208" s="94"/>
      <c r="AKY208" s="94"/>
      <c r="AKZ208" s="94"/>
      <c r="ALA208" s="94"/>
    </row>
    <row r="209" spans="1:989" s="95" customFormat="1" ht="28.5" customHeight="1" x14ac:dyDescent="0.2">
      <c r="A209" s="48" t="s">
        <v>59</v>
      </c>
      <c r="B209" s="78">
        <f>B215+B219+B210</f>
        <v>243883.89999999982</v>
      </c>
      <c r="C209" s="78">
        <f>C215+C210+C219</f>
        <v>243883.89999999982</v>
      </c>
      <c r="D209" s="78">
        <f>D215+D210+D219</f>
        <v>243883.89999999982</v>
      </c>
      <c r="E209" s="79">
        <f t="shared" ref="E209:E227" si="67">D209/B209*100</f>
        <v>100</v>
      </c>
      <c r="F209" s="79">
        <f t="shared" ref="F209:F227" si="68">D209/C209*100</f>
        <v>100</v>
      </c>
      <c r="G209" s="80">
        <f>G210+G215+G219</f>
        <v>0</v>
      </c>
      <c r="H209" s="78">
        <f t="shared" ref="H209:H227" si="69">G209-B209</f>
        <v>-243883.89999999982</v>
      </c>
      <c r="I209" s="78">
        <f t="shared" ref="I209:I227" si="70">H209/B209*100</f>
        <v>-100</v>
      </c>
      <c r="J209" s="81">
        <f t="shared" ref="J209:J227" si="71">G209-C209</f>
        <v>-243883.89999999982</v>
      </c>
      <c r="K209" s="81">
        <f t="shared" ref="K209:K227" si="72">J209/C209*100</f>
        <v>-100</v>
      </c>
      <c r="L209" s="82">
        <f t="shared" ref="L209:L227" si="73">G209-D209</f>
        <v>-243883.89999999982</v>
      </c>
      <c r="M209" s="82">
        <f t="shared" ref="M209:M227" si="74">L209/D209*100</f>
        <v>-100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94"/>
      <c r="DV209" s="94"/>
      <c r="DW209" s="94"/>
      <c r="DX209" s="94"/>
      <c r="DY209" s="94"/>
      <c r="DZ209" s="94"/>
      <c r="EA209" s="94"/>
      <c r="EB209" s="94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  <c r="ER209" s="94"/>
      <c r="ES209" s="94"/>
      <c r="ET209" s="94"/>
      <c r="EU209" s="94"/>
      <c r="EV209" s="94"/>
      <c r="EW209" s="94"/>
      <c r="EX209" s="94"/>
      <c r="EY209" s="94"/>
      <c r="EZ209" s="94"/>
      <c r="FA209" s="94"/>
      <c r="FB209" s="94"/>
      <c r="FC209" s="94"/>
      <c r="FD209" s="94"/>
      <c r="FE209" s="94"/>
      <c r="FF209" s="94"/>
      <c r="FG209" s="94"/>
      <c r="FH209" s="94"/>
      <c r="FI209" s="94"/>
      <c r="FJ209" s="94"/>
      <c r="FK209" s="94"/>
      <c r="FL209" s="94"/>
      <c r="FM209" s="94"/>
      <c r="FN209" s="94"/>
      <c r="FO209" s="94"/>
      <c r="FP209" s="94"/>
      <c r="FQ209" s="94"/>
      <c r="FR209" s="94"/>
      <c r="FS209" s="94"/>
      <c r="FT209" s="94"/>
      <c r="FU209" s="94"/>
      <c r="FV209" s="94"/>
      <c r="FW209" s="94"/>
      <c r="FX209" s="94"/>
      <c r="FY209" s="94"/>
      <c r="FZ209" s="94"/>
      <c r="GA209" s="94"/>
      <c r="GB209" s="94"/>
      <c r="GC209" s="94"/>
      <c r="GD209" s="94"/>
      <c r="GE209" s="94"/>
      <c r="GF209" s="94"/>
      <c r="GG209" s="94"/>
      <c r="GH209" s="94"/>
      <c r="GI209" s="94"/>
      <c r="GJ209" s="94"/>
      <c r="GK209" s="94"/>
      <c r="GL209" s="94"/>
      <c r="GM209" s="94"/>
      <c r="GN209" s="94"/>
      <c r="GO209" s="94"/>
      <c r="GP209" s="94"/>
      <c r="GQ209" s="94"/>
      <c r="GR209" s="94"/>
      <c r="GS209" s="94"/>
      <c r="GT209" s="94"/>
      <c r="GU209" s="94"/>
      <c r="GV209" s="94"/>
      <c r="GW209" s="94"/>
      <c r="GX209" s="94"/>
      <c r="GY209" s="94"/>
      <c r="GZ209" s="94"/>
      <c r="HA209" s="94"/>
      <c r="HB209" s="94"/>
      <c r="HC209" s="94"/>
      <c r="HD209" s="94"/>
      <c r="HE209" s="94"/>
      <c r="HF209" s="94"/>
      <c r="HG209" s="94"/>
      <c r="HH209" s="94"/>
      <c r="HI209" s="94"/>
      <c r="HJ209" s="94"/>
      <c r="HK209" s="94"/>
      <c r="HL209" s="94"/>
      <c r="HM209" s="94"/>
      <c r="HN209" s="94"/>
      <c r="HO209" s="94"/>
      <c r="HP209" s="94"/>
      <c r="HQ209" s="94"/>
      <c r="HR209" s="94"/>
      <c r="HS209" s="94"/>
      <c r="HT209" s="94"/>
      <c r="HU209" s="94"/>
      <c r="HV209" s="94"/>
      <c r="HW209" s="94"/>
      <c r="HX209" s="94"/>
      <c r="HY209" s="94"/>
      <c r="HZ209" s="94"/>
      <c r="IA209" s="94"/>
      <c r="IB209" s="94"/>
      <c r="IC209" s="94"/>
      <c r="ID209" s="94"/>
      <c r="IE209" s="94"/>
      <c r="IF209" s="94"/>
      <c r="IG209" s="94"/>
      <c r="IH209" s="94"/>
      <c r="II209" s="94"/>
      <c r="IJ209" s="94"/>
      <c r="IK209" s="94"/>
      <c r="IL209" s="94"/>
      <c r="IM209" s="94"/>
      <c r="IN209" s="94"/>
      <c r="IO209" s="94"/>
      <c r="IP209" s="94"/>
      <c r="IQ209" s="94"/>
      <c r="IR209" s="94"/>
      <c r="IS209" s="94"/>
      <c r="IT209" s="94"/>
      <c r="IU209" s="94"/>
      <c r="IV209" s="94"/>
      <c r="IW209" s="94"/>
      <c r="IX209" s="94"/>
      <c r="IY209" s="94"/>
      <c r="IZ209" s="94"/>
      <c r="JA209" s="94"/>
      <c r="JB209" s="94"/>
      <c r="JC209" s="94"/>
      <c r="JD209" s="94"/>
      <c r="JE209" s="94"/>
      <c r="JF209" s="94"/>
      <c r="JG209" s="94"/>
      <c r="JH209" s="94"/>
      <c r="JI209" s="94"/>
      <c r="JJ209" s="94"/>
      <c r="JK209" s="94"/>
      <c r="JL209" s="94"/>
      <c r="JM209" s="94"/>
      <c r="JN209" s="94"/>
      <c r="JO209" s="94"/>
      <c r="JP209" s="94"/>
      <c r="JQ209" s="94"/>
      <c r="JR209" s="94"/>
      <c r="JS209" s="94"/>
      <c r="JT209" s="94"/>
      <c r="JU209" s="94"/>
      <c r="JV209" s="94"/>
      <c r="JW209" s="94"/>
      <c r="JX209" s="94"/>
      <c r="JY209" s="94"/>
      <c r="JZ209" s="94"/>
      <c r="KA209" s="94"/>
      <c r="KB209" s="94"/>
      <c r="KC209" s="94"/>
      <c r="KD209" s="94"/>
      <c r="KE209" s="94"/>
      <c r="KF209" s="94"/>
      <c r="KG209" s="94"/>
      <c r="KH209" s="94"/>
      <c r="KI209" s="94"/>
      <c r="KJ209" s="94"/>
      <c r="KK209" s="94"/>
      <c r="KL209" s="94"/>
      <c r="KM209" s="94"/>
      <c r="KN209" s="94"/>
      <c r="KO209" s="94"/>
      <c r="KP209" s="94"/>
      <c r="KQ209" s="94"/>
      <c r="KR209" s="94"/>
      <c r="KS209" s="94"/>
      <c r="KT209" s="94"/>
      <c r="KU209" s="94"/>
      <c r="KV209" s="94"/>
      <c r="KW209" s="94"/>
      <c r="KX209" s="94"/>
      <c r="KY209" s="94"/>
      <c r="KZ209" s="94"/>
      <c r="LA209" s="94"/>
      <c r="LB209" s="94"/>
      <c r="LC209" s="94"/>
      <c r="LD209" s="94"/>
      <c r="LE209" s="94"/>
      <c r="LF209" s="94"/>
      <c r="LG209" s="94"/>
      <c r="LH209" s="94"/>
      <c r="LI209" s="94"/>
      <c r="LJ209" s="94"/>
      <c r="LK209" s="94"/>
      <c r="LL209" s="94"/>
      <c r="LM209" s="94"/>
      <c r="LN209" s="94"/>
      <c r="LO209" s="94"/>
      <c r="LP209" s="94"/>
      <c r="LQ209" s="94"/>
      <c r="LR209" s="94"/>
      <c r="LS209" s="94"/>
      <c r="LT209" s="94"/>
      <c r="LU209" s="94"/>
      <c r="LV209" s="94"/>
      <c r="LW209" s="94"/>
      <c r="LX209" s="94"/>
      <c r="LY209" s="94"/>
      <c r="LZ209" s="94"/>
      <c r="MA209" s="94"/>
      <c r="MB209" s="94"/>
      <c r="MC209" s="94"/>
      <c r="MD209" s="94"/>
      <c r="ME209" s="94"/>
      <c r="MF209" s="94"/>
      <c r="MG209" s="94"/>
      <c r="MH209" s="94"/>
      <c r="MI209" s="94"/>
      <c r="MJ209" s="94"/>
      <c r="MK209" s="94"/>
      <c r="ML209" s="94"/>
      <c r="MM209" s="94"/>
      <c r="MN209" s="94"/>
      <c r="MO209" s="94"/>
      <c r="MP209" s="94"/>
      <c r="MQ209" s="94"/>
      <c r="MR209" s="94"/>
      <c r="MS209" s="94"/>
      <c r="MT209" s="94"/>
      <c r="MU209" s="94"/>
      <c r="MV209" s="94"/>
      <c r="MW209" s="94"/>
      <c r="MX209" s="94"/>
      <c r="MY209" s="94"/>
      <c r="MZ209" s="94"/>
      <c r="NA209" s="94"/>
      <c r="NB209" s="94"/>
      <c r="NC209" s="94"/>
      <c r="ND209" s="94"/>
      <c r="NE209" s="94"/>
      <c r="NF209" s="94"/>
      <c r="NG209" s="94"/>
      <c r="NH209" s="94"/>
      <c r="NI209" s="94"/>
      <c r="NJ209" s="94"/>
      <c r="NK209" s="94"/>
      <c r="NL209" s="94"/>
      <c r="NM209" s="94"/>
      <c r="NN209" s="94"/>
      <c r="NO209" s="94"/>
      <c r="NP209" s="94"/>
      <c r="NQ209" s="94"/>
      <c r="NR209" s="94"/>
      <c r="NS209" s="94"/>
      <c r="NT209" s="94"/>
      <c r="NU209" s="94"/>
      <c r="NV209" s="94"/>
      <c r="NW209" s="94"/>
      <c r="NX209" s="94"/>
      <c r="NY209" s="94"/>
      <c r="NZ209" s="94"/>
      <c r="OA209" s="94"/>
      <c r="OB209" s="94"/>
      <c r="OC209" s="94"/>
      <c r="OD209" s="94"/>
      <c r="OE209" s="94"/>
      <c r="OF209" s="94"/>
      <c r="OG209" s="94"/>
      <c r="OH209" s="94"/>
      <c r="OI209" s="94"/>
      <c r="OJ209" s="94"/>
      <c r="OK209" s="94"/>
      <c r="OL209" s="94"/>
      <c r="OM209" s="94"/>
      <c r="ON209" s="94"/>
      <c r="OO209" s="94"/>
      <c r="OP209" s="94"/>
      <c r="OQ209" s="94"/>
      <c r="OR209" s="94"/>
      <c r="OS209" s="94"/>
      <c r="OT209" s="94"/>
      <c r="OU209" s="94"/>
      <c r="OV209" s="94"/>
      <c r="OW209" s="94"/>
      <c r="OX209" s="94"/>
      <c r="OY209" s="94"/>
      <c r="OZ209" s="94"/>
      <c r="PA209" s="94"/>
      <c r="PB209" s="94"/>
      <c r="PC209" s="94"/>
      <c r="PD209" s="94"/>
      <c r="PE209" s="94"/>
      <c r="PF209" s="94"/>
      <c r="PG209" s="94"/>
      <c r="PH209" s="94"/>
      <c r="PI209" s="94"/>
      <c r="PJ209" s="94"/>
      <c r="PK209" s="94"/>
      <c r="PL209" s="94"/>
      <c r="PM209" s="94"/>
      <c r="PN209" s="94"/>
      <c r="PO209" s="94"/>
      <c r="PP209" s="94"/>
      <c r="PQ209" s="94"/>
      <c r="PR209" s="94"/>
      <c r="PS209" s="94"/>
      <c r="PT209" s="94"/>
      <c r="PU209" s="94"/>
      <c r="PV209" s="94"/>
      <c r="PW209" s="94"/>
      <c r="PX209" s="94"/>
      <c r="PY209" s="94"/>
      <c r="PZ209" s="94"/>
      <c r="QA209" s="94"/>
      <c r="QB209" s="94"/>
      <c r="QC209" s="94"/>
      <c r="QD209" s="94"/>
      <c r="QE209" s="94"/>
      <c r="QF209" s="94"/>
      <c r="QG209" s="94"/>
      <c r="QH209" s="94"/>
      <c r="QI209" s="94"/>
      <c r="QJ209" s="94"/>
      <c r="QK209" s="94"/>
      <c r="QL209" s="94"/>
      <c r="QM209" s="94"/>
      <c r="QN209" s="94"/>
      <c r="QO209" s="94"/>
      <c r="QP209" s="94"/>
      <c r="QQ209" s="94"/>
      <c r="QR209" s="94"/>
      <c r="QS209" s="94"/>
      <c r="QT209" s="94"/>
      <c r="QU209" s="94"/>
      <c r="QV209" s="94"/>
      <c r="QW209" s="94"/>
      <c r="QX209" s="94"/>
      <c r="QY209" s="94"/>
      <c r="QZ209" s="94"/>
      <c r="RA209" s="94"/>
      <c r="RB209" s="94"/>
      <c r="RC209" s="94"/>
      <c r="RD209" s="94"/>
      <c r="RE209" s="94"/>
      <c r="RF209" s="94"/>
      <c r="RG209" s="94"/>
      <c r="RH209" s="94"/>
      <c r="RI209" s="94"/>
      <c r="RJ209" s="94"/>
      <c r="RK209" s="94"/>
      <c r="RL209" s="94"/>
      <c r="RM209" s="94"/>
      <c r="RN209" s="94"/>
      <c r="RO209" s="94"/>
      <c r="RP209" s="94"/>
      <c r="RQ209" s="94"/>
      <c r="RR209" s="94"/>
      <c r="RS209" s="94"/>
      <c r="RT209" s="94"/>
      <c r="RU209" s="94"/>
      <c r="RV209" s="94"/>
      <c r="RW209" s="94"/>
      <c r="RX209" s="94"/>
      <c r="RY209" s="94"/>
      <c r="RZ209" s="94"/>
      <c r="SA209" s="94"/>
      <c r="SB209" s="94"/>
      <c r="SC209" s="94"/>
      <c r="SD209" s="94"/>
      <c r="SE209" s="94"/>
      <c r="SF209" s="94"/>
      <c r="SG209" s="94"/>
      <c r="SH209" s="94"/>
      <c r="SI209" s="94"/>
      <c r="SJ209" s="94"/>
      <c r="SK209" s="94"/>
      <c r="SL209" s="94"/>
      <c r="SM209" s="94"/>
      <c r="SN209" s="94"/>
      <c r="SO209" s="94"/>
      <c r="SP209" s="94"/>
      <c r="SQ209" s="94"/>
      <c r="SR209" s="94"/>
      <c r="SS209" s="94"/>
      <c r="ST209" s="94"/>
      <c r="SU209" s="94"/>
      <c r="SV209" s="94"/>
      <c r="SW209" s="94"/>
      <c r="SX209" s="94"/>
      <c r="SY209" s="94"/>
      <c r="SZ209" s="94"/>
      <c r="TA209" s="94"/>
      <c r="TB209" s="94"/>
      <c r="TC209" s="94"/>
      <c r="TD209" s="94"/>
      <c r="TE209" s="94"/>
      <c r="TF209" s="94"/>
      <c r="TG209" s="94"/>
      <c r="TH209" s="94"/>
      <c r="TI209" s="94"/>
      <c r="TJ209" s="94"/>
      <c r="TK209" s="94"/>
      <c r="TL209" s="94"/>
      <c r="TM209" s="94"/>
      <c r="TN209" s="94"/>
      <c r="TO209" s="94"/>
      <c r="TP209" s="94"/>
      <c r="TQ209" s="94"/>
      <c r="TR209" s="94"/>
      <c r="TS209" s="94"/>
      <c r="TT209" s="94"/>
      <c r="TU209" s="94"/>
      <c r="TV209" s="94"/>
      <c r="TW209" s="94"/>
      <c r="TX209" s="94"/>
      <c r="TY209" s="94"/>
      <c r="TZ209" s="94"/>
      <c r="UA209" s="94"/>
      <c r="UB209" s="94"/>
      <c r="UC209" s="94"/>
      <c r="UD209" s="94"/>
      <c r="UE209" s="94"/>
      <c r="UF209" s="94"/>
      <c r="UG209" s="94"/>
      <c r="UH209" s="94"/>
      <c r="UI209" s="94"/>
      <c r="UJ209" s="94"/>
      <c r="UK209" s="94"/>
      <c r="UL209" s="94"/>
      <c r="UM209" s="94"/>
      <c r="UN209" s="94"/>
      <c r="UO209" s="94"/>
      <c r="UP209" s="94"/>
      <c r="UQ209" s="94"/>
      <c r="UR209" s="94"/>
      <c r="US209" s="94"/>
      <c r="UT209" s="94"/>
      <c r="UU209" s="94"/>
      <c r="UV209" s="94"/>
      <c r="UW209" s="94"/>
      <c r="UX209" s="94"/>
      <c r="UY209" s="94"/>
      <c r="UZ209" s="94"/>
      <c r="VA209" s="94"/>
      <c r="VB209" s="94"/>
      <c r="VC209" s="94"/>
      <c r="VD209" s="94"/>
      <c r="VE209" s="94"/>
      <c r="VF209" s="94"/>
      <c r="VG209" s="94"/>
      <c r="VH209" s="94"/>
      <c r="VI209" s="94"/>
      <c r="VJ209" s="94"/>
      <c r="VK209" s="94"/>
      <c r="VL209" s="94"/>
      <c r="VM209" s="94"/>
      <c r="VN209" s="94"/>
      <c r="VO209" s="94"/>
      <c r="VP209" s="94"/>
      <c r="VQ209" s="94"/>
      <c r="VR209" s="94"/>
      <c r="VS209" s="94"/>
      <c r="VT209" s="94"/>
      <c r="VU209" s="94"/>
      <c r="VV209" s="94"/>
      <c r="VW209" s="94"/>
      <c r="VX209" s="94"/>
      <c r="VY209" s="94"/>
      <c r="VZ209" s="94"/>
      <c r="WA209" s="94"/>
      <c r="WB209" s="94"/>
      <c r="WC209" s="94"/>
      <c r="WD209" s="94"/>
      <c r="WE209" s="94"/>
      <c r="WF209" s="94"/>
      <c r="WG209" s="94"/>
      <c r="WH209" s="94"/>
      <c r="WI209" s="94"/>
      <c r="WJ209" s="94"/>
      <c r="WK209" s="94"/>
      <c r="WL209" s="94"/>
      <c r="WM209" s="94"/>
      <c r="WN209" s="94"/>
      <c r="WO209" s="94"/>
      <c r="WP209" s="94"/>
      <c r="WQ209" s="94"/>
      <c r="WR209" s="94"/>
      <c r="WS209" s="94"/>
      <c r="WT209" s="94"/>
      <c r="WU209" s="94"/>
      <c r="WV209" s="94"/>
      <c r="WW209" s="94"/>
      <c r="WX209" s="94"/>
      <c r="WY209" s="94"/>
      <c r="WZ209" s="94"/>
      <c r="XA209" s="94"/>
      <c r="XB209" s="94"/>
      <c r="XC209" s="94"/>
      <c r="XD209" s="94"/>
      <c r="XE209" s="94"/>
      <c r="XF209" s="94"/>
      <c r="XG209" s="94"/>
      <c r="XH209" s="94"/>
      <c r="XI209" s="94"/>
      <c r="XJ209" s="94"/>
      <c r="XK209" s="94"/>
      <c r="XL209" s="94"/>
      <c r="XM209" s="94"/>
      <c r="XN209" s="94"/>
      <c r="XO209" s="94"/>
      <c r="XP209" s="94"/>
      <c r="XQ209" s="94"/>
      <c r="XR209" s="94"/>
      <c r="XS209" s="94"/>
      <c r="XT209" s="94"/>
      <c r="XU209" s="94"/>
      <c r="XV209" s="94"/>
      <c r="XW209" s="94"/>
      <c r="XX209" s="94"/>
      <c r="XY209" s="94"/>
      <c r="XZ209" s="94"/>
      <c r="YA209" s="94"/>
      <c r="YB209" s="94"/>
      <c r="YC209" s="94"/>
      <c r="YD209" s="94"/>
      <c r="YE209" s="94"/>
      <c r="YF209" s="94"/>
      <c r="YG209" s="94"/>
      <c r="YH209" s="94"/>
      <c r="YI209" s="94"/>
      <c r="YJ209" s="94"/>
      <c r="YK209" s="94"/>
      <c r="YL209" s="94"/>
      <c r="YM209" s="94"/>
      <c r="YN209" s="94"/>
      <c r="YO209" s="94"/>
      <c r="YP209" s="94"/>
      <c r="YQ209" s="94"/>
      <c r="YR209" s="94"/>
      <c r="YS209" s="94"/>
      <c r="YT209" s="94"/>
      <c r="YU209" s="94"/>
      <c r="YV209" s="94"/>
      <c r="YW209" s="94"/>
      <c r="YX209" s="94"/>
      <c r="YY209" s="94"/>
      <c r="YZ209" s="94"/>
      <c r="ZA209" s="94"/>
      <c r="ZB209" s="94"/>
      <c r="ZC209" s="94"/>
      <c r="ZD209" s="94"/>
      <c r="ZE209" s="94"/>
      <c r="ZF209" s="94"/>
      <c r="ZG209" s="94"/>
      <c r="ZH209" s="94"/>
      <c r="ZI209" s="94"/>
      <c r="ZJ209" s="94"/>
      <c r="ZK209" s="94"/>
      <c r="ZL209" s="94"/>
      <c r="ZM209" s="94"/>
      <c r="ZN209" s="94"/>
      <c r="ZO209" s="94"/>
      <c r="ZP209" s="94"/>
      <c r="ZQ209" s="94"/>
      <c r="ZR209" s="94"/>
      <c r="ZS209" s="94"/>
      <c r="ZT209" s="94"/>
      <c r="ZU209" s="94"/>
      <c r="ZV209" s="94"/>
      <c r="ZW209" s="94"/>
      <c r="ZX209" s="94"/>
      <c r="ZY209" s="94"/>
      <c r="ZZ209" s="94"/>
      <c r="AAA209" s="94"/>
      <c r="AAB209" s="94"/>
      <c r="AAC209" s="94"/>
      <c r="AAD209" s="94"/>
      <c r="AAE209" s="94"/>
      <c r="AAF209" s="94"/>
      <c r="AAG209" s="94"/>
      <c r="AAH209" s="94"/>
      <c r="AAI209" s="94"/>
      <c r="AAJ209" s="94"/>
      <c r="AAK209" s="94"/>
      <c r="AAL209" s="94"/>
      <c r="AAM209" s="94"/>
      <c r="AAN209" s="94"/>
      <c r="AAO209" s="94"/>
      <c r="AAP209" s="94"/>
      <c r="AAQ209" s="94"/>
      <c r="AAR209" s="94"/>
      <c r="AAS209" s="94"/>
      <c r="AAT209" s="94"/>
      <c r="AAU209" s="94"/>
      <c r="AAV209" s="94"/>
      <c r="AAW209" s="94"/>
      <c r="AAX209" s="94"/>
      <c r="AAY209" s="94"/>
      <c r="AAZ209" s="94"/>
      <c r="ABA209" s="94"/>
      <c r="ABB209" s="94"/>
      <c r="ABC209" s="94"/>
      <c r="ABD209" s="94"/>
      <c r="ABE209" s="94"/>
      <c r="ABF209" s="94"/>
      <c r="ABG209" s="94"/>
      <c r="ABH209" s="94"/>
      <c r="ABI209" s="94"/>
      <c r="ABJ209" s="94"/>
      <c r="ABK209" s="94"/>
      <c r="ABL209" s="94"/>
      <c r="ABM209" s="94"/>
      <c r="ABN209" s="94"/>
      <c r="ABO209" s="94"/>
      <c r="ABP209" s="94"/>
      <c r="ABQ209" s="94"/>
      <c r="ABR209" s="94"/>
      <c r="ABS209" s="94"/>
      <c r="ABT209" s="94"/>
      <c r="ABU209" s="94"/>
      <c r="ABV209" s="94"/>
      <c r="ABW209" s="94"/>
      <c r="ABX209" s="94"/>
      <c r="ABY209" s="94"/>
      <c r="ABZ209" s="94"/>
      <c r="ACA209" s="94"/>
      <c r="ACB209" s="94"/>
      <c r="ACC209" s="94"/>
      <c r="ACD209" s="94"/>
      <c r="ACE209" s="94"/>
      <c r="ACF209" s="94"/>
      <c r="ACG209" s="94"/>
      <c r="ACH209" s="94"/>
      <c r="ACI209" s="94"/>
      <c r="ACJ209" s="94"/>
      <c r="ACK209" s="94"/>
      <c r="ACL209" s="94"/>
      <c r="ACM209" s="94"/>
      <c r="ACN209" s="94"/>
      <c r="ACO209" s="94"/>
      <c r="ACP209" s="94"/>
      <c r="ACQ209" s="94"/>
      <c r="ACR209" s="94"/>
      <c r="ACS209" s="94"/>
      <c r="ACT209" s="94"/>
      <c r="ACU209" s="94"/>
      <c r="ACV209" s="94"/>
      <c r="ACW209" s="94"/>
      <c r="ACX209" s="94"/>
      <c r="ACY209" s="94"/>
      <c r="ACZ209" s="94"/>
      <c r="ADA209" s="94"/>
      <c r="ADB209" s="94"/>
      <c r="ADC209" s="94"/>
      <c r="ADD209" s="94"/>
      <c r="ADE209" s="94"/>
      <c r="ADF209" s="94"/>
      <c r="ADG209" s="94"/>
      <c r="ADH209" s="94"/>
      <c r="ADI209" s="94"/>
      <c r="ADJ209" s="94"/>
      <c r="ADK209" s="94"/>
      <c r="ADL209" s="94"/>
      <c r="ADM209" s="94"/>
      <c r="ADN209" s="94"/>
      <c r="ADO209" s="94"/>
      <c r="ADP209" s="94"/>
      <c r="ADQ209" s="94"/>
      <c r="ADR209" s="94"/>
      <c r="ADS209" s="94"/>
      <c r="ADT209" s="94"/>
      <c r="ADU209" s="94"/>
      <c r="ADV209" s="94"/>
      <c r="ADW209" s="94"/>
      <c r="ADX209" s="94"/>
      <c r="ADY209" s="94"/>
      <c r="ADZ209" s="94"/>
      <c r="AEA209" s="94"/>
      <c r="AEB209" s="94"/>
      <c r="AEC209" s="94"/>
      <c r="AED209" s="94"/>
      <c r="AEE209" s="94"/>
      <c r="AEF209" s="94"/>
      <c r="AEG209" s="94"/>
      <c r="AEH209" s="94"/>
      <c r="AEI209" s="94"/>
      <c r="AEJ209" s="94"/>
      <c r="AEK209" s="94"/>
      <c r="AEL209" s="94"/>
      <c r="AEM209" s="94"/>
      <c r="AEN209" s="94"/>
      <c r="AEO209" s="94"/>
      <c r="AEP209" s="94"/>
      <c r="AEQ209" s="94"/>
      <c r="AER209" s="94"/>
      <c r="AES209" s="94"/>
      <c r="AET209" s="94"/>
      <c r="AEU209" s="94"/>
      <c r="AEV209" s="94"/>
      <c r="AEW209" s="94"/>
      <c r="AEX209" s="94"/>
      <c r="AEY209" s="94"/>
      <c r="AEZ209" s="94"/>
      <c r="AFA209" s="94"/>
      <c r="AFB209" s="94"/>
      <c r="AFC209" s="94"/>
      <c r="AFD209" s="94"/>
      <c r="AFE209" s="94"/>
      <c r="AFF209" s="94"/>
      <c r="AFG209" s="94"/>
      <c r="AFH209" s="94"/>
      <c r="AFI209" s="94"/>
      <c r="AFJ209" s="94"/>
      <c r="AFK209" s="94"/>
      <c r="AFL209" s="94"/>
      <c r="AFM209" s="94"/>
      <c r="AFN209" s="94"/>
      <c r="AFO209" s="94"/>
      <c r="AFP209" s="94"/>
      <c r="AFQ209" s="94"/>
      <c r="AFR209" s="94"/>
      <c r="AFS209" s="94"/>
      <c r="AFT209" s="94"/>
      <c r="AFU209" s="94"/>
      <c r="AFV209" s="94"/>
      <c r="AFW209" s="94"/>
      <c r="AFX209" s="94"/>
      <c r="AFY209" s="94"/>
      <c r="AFZ209" s="94"/>
      <c r="AGA209" s="94"/>
      <c r="AGB209" s="94"/>
      <c r="AGC209" s="94"/>
      <c r="AGD209" s="94"/>
      <c r="AGE209" s="94"/>
      <c r="AGF209" s="94"/>
      <c r="AGG209" s="94"/>
      <c r="AGH209" s="94"/>
      <c r="AGI209" s="94"/>
      <c r="AGJ209" s="94"/>
      <c r="AGK209" s="94"/>
      <c r="AGL209" s="94"/>
      <c r="AGM209" s="94"/>
      <c r="AGN209" s="94"/>
      <c r="AGO209" s="94"/>
      <c r="AGP209" s="94"/>
      <c r="AGQ209" s="94"/>
      <c r="AGR209" s="94"/>
      <c r="AGS209" s="94"/>
      <c r="AGT209" s="94"/>
      <c r="AGU209" s="94"/>
      <c r="AGV209" s="94"/>
      <c r="AGW209" s="94"/>
      <c r="AGX209" s="94"/>
      <c r="AGY209" s="94"/>
      <c r="AGZ209" s="94"/>
      <c r="AHA209" s="94"/>
      <c r="AHB209" s="94"/>
      <c r="AHC209" s="94"/>
      <c r="AHD209" s="94"/>
      <c r="AHE209" s="94"/>
      <c r="AHF209" s="94"/>
      <c r="AHG209" s="94"/>
      <c r="AHH209" s="94"/>
      <c r="AHI209" s="94"/>
      <c r="AHJ209" s="94"/>
      <c r="AHK209" s="94"/>
      <c r="AHL209" s="94"/>
      <c r="AHM209" s="94"/>
      <c r="AHN209" s="94"/>
      <c r="AHO209" s="94"/>
      <c r="AHP209" s="94"/>
      <c r="AHQ209" s="94"/>
      <c r="AHR209" s="94"/>
      <c r="AHS209" s="94"/>
      <c r="AHT209" s="94"/>
      <c r="AHU209" s="94"/>
      <c r="AHV209" s="94"/>
      <c r="AHW209" s="94"/>
      <c r="AHX209" s="94"/>
      <c r="AHY209" s="94"/>
      <c r="AHZ209" s="94"/>
      <c r="AIA209" s="94"/>
      <c r="AIB209" s="94"/>
      <c r="AIC209" s="94"/>
      <c r="AID209" s="94"/>
      <c r="AIE209" s="94"/>
      <c r="AIF209" s="94"/>
      <c r="AIG209" s="94"/>
      <c r="AIH209" s="94"/>
      <c r="AII209" s="94"/>
      <c r="AIJ209" s="94"/>
      <c r="AIK209" s="94"/>
      <c r="AIL209" s="94"/>
      <c r="AIM209" s="94"/>
      <c r="AIN209" s="94"/>
      <c r="AIO209" s="94"/>
      <c r="AIP209" s="94"/>
      <c r="AIQ209" s="94"/>
      <c r="AIR209" s="94"/>
      <c r="AIS209" s="94"/>
      <c r="AIT209" s="94"/>
      <c r="AIU209" s="94"/>
      <c r="AIV209" s="94"/>
      <c r="AIW209" s="94"/>
      <c r="AIX209" s="94"/>
      <c r="AIY209" s="94"/>
      <c r="AIZ209" s="94"/>
      <c r="AJA209" s="94"/>
      <c r="AJB209" s="94"/>
      <c r="AJC209" s="94"/>
      <c r="AJD209" s="94"/>
      <c r="AJE209" s="94"/>
      <c r="AJF209" s="94"/>
      <c r="AJG209" s="94"/>
      <c r="AJH209" s="94"/>
      <c r="AJI209" s="94"/>
      <c r="AJJ209" s="94"/>
      <c r="AJK209" s="94"/>
      <c r="AJL209" s="94"/>
      <c r="AJM209" s="94"/>
      <c r="AJN209" s="94"/>
      <c r="AJO209" s="94"/>
      <c r="AJP209" s="94"/>
      <c r="AJQ209" s="94"/>
      <c r="AJR209" s="94"/>
      <c r="AJS209" s="94"/>
      <c r="AJT209" s="94"/>
      <c r="AJU209" s="94"/>
      <c r="AJV209" s="94"/>
      <c r="AJW209" s="94"/>
      <c r="AJX209" s="94"/>
      <c r="AJY209" s="94"/>
      <c r="AJZ209" s="94"/>
      <c r="AKA209" s="94"/>
      <c r="AKB209" s="94"/>
      <c r="AKC209" s="94"/>
      <c r="AKD209" s="94"/>
      <c r="AKE209" s="94"/>
      <c r="AKF209" s="94"/>
      <c r="AKG209" s="94"/>
      <c r="AKH209" s="94"/>
      <c r="AKI209" s="94"/>
      <c r="AKJ209" s="94"/>
      <c r="AKK209" s="94"/>
      <c r="AKL209" s="94"/>
      <c r="AKM209" s="94"/>
      <c r="AKN209" s="94"/>
      <c r="AKO209" s="94"/>
      <c r="AKP209" s="94"/>
      <c r="AKQ209" s="94"/>
      <c r="AKR209" s="94"/>
      <c r="AKS209" s="94"/>
      <c r="AKT209" s="94"/>
      <c r="AKU209" s="94"/>
      <c r="AKV209" s="94"/>
      <c r="AKW209" s="94"/>
      <c r="AKX209" s="94"/>
      <c r="AKY209" s="94"/>
      <c r="AKZ209" s="94"/>
      <c r="ALA209" s="94"/>
    </row>
    <row r="210" spans="1:989" s="36" customFormat="1" ht="25.5" x14ac:dyDescent="0.2">
      <c r="A210" s="20" t="s">
        <v>60</v>
      </c>
      <c r="B210" s="68">
        <f>B211+B213</f>
        <v>0</v>
      </c>
      <c r="C210" s="68">
        <f>C211+C213</f>
        <v>0</v>
      </c>
      <c r="D210" s="68">
        <f>D211+D213</f>
        <v>0</v>
      </c>
      <c r="E210" s="69" t="s">
        <v>225</v>
      </c>
      <c r="F210" s="69" t="s">
        <v>225</v>
      </c>
      <c r="G210" s="86">
        <f>G211+G213</f>
        <v>105547.9</v>
      </c>
      <c r="H210" s="68">
        <f t="shared" si="69"/>
        <v>105547.9</v>
      </c>
      <c r="I210" s="69" t="s">
        <v>225</v>
      </c>
      <c r="J210" s="70">
        <f t="shared" si="71"/>
        <v>105547.9</v>
      </c>
      <c r="K210" s="69" t="s">
        <v>225</v>
      </c>
      <c r="L210" s="71">
        <f t="shared" si="73"/>
        <v>105547.9</v>
      </c>
      <c r="M210" s="69" t="s">
        <v>225</v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/>
      <c r="OO210" s="6"/>
      <c r="OP210" s="6"/>
      <c r="OQ210" s="6"/>
      <c r="OR210" s="6"/>
      <c r="OS210" s="6"/>
      <c r="OT210" s="6"/>
      <c r="OU210" s="6"/>
      <c r="OV210" s="6"/>
      <c r="OW210" s="6"/>
      <c r="OX210" s="6"/>
      <c r="OY210" s="6"/>
      <c r="OZ210" s="6"/>
      <c r="PA210" s="6"/>
      <c r="PB210" s="6"/>
      <c r="PC210" s="6"/>
      <c r="PD210" s="6"/>
      <c r="PE210" s="6"/>
      <c r="PF210" s="6"/>
      <c r="PG210" s="6"/>
      <c r="PH210" s="6"/>
      <c r="PI210" s="6"/>
      <c r="PJ210" s="6"/>
      <c r="PK210" s="6"/>
      <c r="PL210" s="6"/>
      <c r="PM210" s="6"/>
      <c r="PN210" s="6"/>
      <c r="PO210" s="6"/>
      <c r="PP210" s="6"/>
      <c r="PQ210" s="6"/>
      <c r="PR210" s="6"/>
      <c r="PS210" s="6"/>
      <c r="PT210" s="6"/>
      <c r="PU210" s="6"/>
      <c r="PV210" s="6"/>
      <c r="PW210" s="6"/>
      <c r="PX210" s="6"/>
      <c r="PY210" s="6"/>
      <c r="PZ210" s="6"/>
      <c r="QA210" s="6"/>
      <c r="QB210" s="6"/>
      <c r="QC210" s="6"/>
      <c r="QD210" s="6"/>
      <c r="QE210" s="6"/>
      <c r="QF210" s="6"/>
      <c r="QG210" s="6"/>
      <c r="QH210" s="6"/>
      <c r="QI210" s="6"/>
      <c r="QJ210" s="6"/>
      <c r="QK210" s="6"/>
      <c r="QL210" s="6"/>
      <c r="QM210" s="6"/>
      <c r="QN210" s="6"/>
      <c r="QO210" s="6"/>
      <c r="QP210" s="6"/>
      <c r="QQ210" s="6"/>
      <c r="QR210" s="6"/>
      <c r="QS210" s="6"/>
      <c r="QT210" s="6"/>
      <c r="QU210" s="6"/>
      <c r="QV210" s="6"/>
      <c r="QW210" s="6"/>
      <c r="QX210" s="6"/>
      <c r="QY210" s="6"/>
      <c r="QZ210" s="6"/>
      <c r="RA210" s="6"/>
      <c r="RB210" s="6"/>
      <c r="RC210" s="6"/>
      <c r="RD210" s="6"/>
      <c r="RE210" s="6"/>
      <c r="RF210" s="6"/>
      <c r="RG210" s="6"/>
      <c r="RH210" s="6"/>
      <c r="RI210" s="6"/>
      <c r="RJ210" s="6"/>
      <c r="RK210" s="6"/>
      <c r="RL210" s="6"/>
      <c r="RM210" s="6"/>
      <c r="RN210" s="6"/>
      <c r="RO210" s="6"/>
      <c r="RP210" s="6"/>
      <c r="RQ210" s="6"/>
      <c r="RR210" s="6"/>
      <c r="RS210" s="6"/>
      <c r="RT210" s="6"/>
      <c r="RU210" s="6"/>
      <c r="RV210" s="6"/>
      <c r="RW210" s="6"/>
      <c r="RX210" s="6"/>
      <c r="RY210" s="6"/>
      <c r="RZ210" s="6"/>
      <c r="SA210" s="6"/>
      <c r="SB210" s="6"/>
      <c r="SC210" s="6"/>
      <c r="SD210" s="6"/>
      <c r="SE210" s="6"/>
      <c r="SF210" s="6"/>
      <c r="SG210" s="6"/>
      <c r="SH210" s="6"/>
      <c r="SI210" s="6"/>
      <c r="SJ210" s="6"/>
      <c r="SK210" s="6"/>
      <c r="SL210" s="6"/>
      <c r="SM210" s="6"/>
      <c r="SN210" s="6"/>
      <c r="SO210" s="6"/>
      <c r="SP210" s="6"/>
      <c r="SQ210" s="6"/>
      <c r="SR210" s="6"/>
      <c r="SS210" s="6"/>
      <c r="ST210" s="6"/>
      <c r="SU210" s="6"/>
      <c r="SV210" s="6"/>
      <c r="SW210" s="6"/>
      <c r="SX210" s="6"/>
      <c r="SY210" s="6"/>
      <c r="SZ210" s="6"/>
      <c r="TA210" s="6"/>
      <c r="TB210" s="6"/>
      <c r="TC210" s="6"/>
      <c r="TD210" s="6"/>
      <c r="TE210" s="6"/>
      <c r="TF210" s="6"/>
      <c r="TG210" s="6"/>
      <c r="TH210" s="6"/>
      <c r="TI210" s="6"/>
      <c r="TJ210" s="6"/>
      <c r="TK210" s="6"/>
      <c r="TL210" s="6"/>
      <c r="TM210" s="6"/>
      <c r="TN210" s="6"/>
      <c r="TO210" s="6"/>
      <c r="TP210" s="6"/>
      <c r="TQ210" s="6"/>
      <c r="TR210" s="6"/>
      <c r="TS210" s="6"/>
      <c r="TT210" s="6"/>
      <c r="TU210" s="6"/>
      <c r="TV210" s="6"/>
      <c r="TW210" s="6"/>
      <c r="TX210" s="6"/>
      <c r="TY210" s="6"/>
      <c r="TZ210" s="6"/>
      <c r="UA210" s="6"/>
      <c r="UB210" s="6"/>
      <c r="UC210" s="6"/>
      <c r="UD210" s="6"/>
      <c r="UE210" s="6"/>
      <c r="UF210" s="6"/>
      <c r="UG210" s="6"/>
      <c r="UH210" s="6"/>
      <c r="UI210" s="6"/>
      <c r="UJ210" s="6"/>
      <c r="UK210" s="6"/>
      <c r="UL210" s="6"/>
      <c r="UM210" s="6"/>
      <c r="UN210" s="6"/>
      <c r="UO210" s="6"/>
      <c r="UP210" s="6"/>
      <c r="UQ210" s="6"/>
      <c r="UR210" s="6"/>
      <c r="US210" s="6"/>
      <c r="UT210" s="6"/>
      <c r="UU210" s="6"/>
      <c r="UV210" s="6"/>
      <c r="UW210" s="6"/>
      <c r="UX210" s="6"/>
      <c r="UY210" s="6"/>
      <c r="UZ210" s="6"/>
      <c r="VA210" s="6"/>
      <c r="VB210" s="6"/>
      <c r="VC210" s="6"/>
      <c r="VD210" s="6"/>
      <c r="VE210" s="6"/>
      <c r="VF210" s="6"/>
      <c r="VG210" s="6"/>
      <c r="VH210" s="6"/>
      <c r="VI210" s="6"/>
      <c r="VJ210" s="6"/>
      <c r="VK210" s="6"/>
      <c r="VL210" s="6"/>
      <c r="VM210" s="6"/>
      <c r="VN210" s="6"/>
      <c r="VO210" s="6"/>
      <c r="VP210" s="6"/>
      <c r="VQ210" s="6"/>
      <c r="VR210" s="6"/>
      <c r="VS210" s="6"/>
      <c r="VT210" s="6"/>
      <c r="VU210" s="6"/>
      <c r="VV210" s="6"/>
      <c r="VW210" s="6"/>
      <c r="VX210" s="6"/>
      <c r="VY210" s="6"/>
      <c r="VZ210" s="6"/>
      <c r="WA210" s="6"/>
      <c r="WB210" s="6"/>
      <c r="WC210" s="6"/>
      <c r="WD210" s="6"/>
      <c r="WE210" s="6"/>
      <c r="WF210" s="6"/>
      <c r="WG210" s="6"/>
      <c r="WH210" s="6"/>
      <c r="WI210" s="6"/>
      <c r="WJ210" s="6"/>
      <c r="WK210" s="6"/>
      <c r="WL210" s="6"/>
      <c r="WM210" s="6"/>
      <c r="WN210" s="6"/>
      <c r="WO210" s="6"/>
      <c r="WP210" s="6"/>
      <c r="WQ210" s="6"/>
      <c r="WR210" s="6"/>
      <c r="WS210" s="6"/>
      <c r="WT210" s="6"/>
      <c r="WU210" s="6"/>
      <c r="WV210" s="6"/>
      <c r="WW210" s="6"/>
      <c r="WX210" s="6"/>
      <c r="WY210" s="6"/>
      <c r="WZ210" s="6"/>
      <c r="XA210" s="6"/>
      <c r="XB210" s="6"/>
      <c r="XC210" s="6"/>
      <c r="XD210" s="6"/>
      <c r="XE210" s="6"/>
      <c r="XF210" s="6"/>
      <c r="XG210" s="6"/>
      <c r="XH210" s="6"/>
      <c r="XI210" s="6"/>
      <c r="XJ210" s="6"/>
      <c r="XK210" s="6"/>
      <c r="XL210" s="6"/>
      <c r="XM210" s="6"/>
      <c r="XN210" s="6"/>
      <c r="XO210" s="6"/>
      <c r="XP210" s="6"/>
      <c r="XQ210" s="6"/>
      <c r="XR210" s="6"/>
      <c r="XS210" s="6"/>
      <c r="XT210" s="6"/>
      <c r="XU210" s="6"/>
      <c r="XV210" s="6"/>
      <c r="XW210" s="6"/>
      <c r="XX210" s="6"/>
      <c r="XY210" s="6"/>
      <c r="XZ210" s="6"/>
      <c r="YA210" s="6"/>
      <c r="YB210" s="6"/>
      <c r="YC210" s="6"/>
      <c r="YD210" s="6"/>
      <c r="YE210" s="6"/>
      <c r="YF210" s="6"/>
      <c r="YG210" s="6"/>
      <c r="YH210" s="6"/>
      <c r="YI210" s="6"/>
      <c r="YJ210" s="6"/>
      <c r="YK210" s="6"/>
      <c r="YL210" s="6"/>
      <c r="YM210" s="6"/>
      <c r="YN210" s="6"/>
      <c r="YO210" s="6"/>
      <c r="YP210" s="6"/>
      <c r="YQ210" s="6"/>
      <c r="YR210" s="6"/>
      <c r="YS210" s="6"/>
      <c r="YT210" s="6"/>
      <c r="YU210" s="6"/>
      <c r="YV210" s="6"/>
      <c r="YW210" s="6"/>
      <c r="YX210" s="6"/>
      <c r="YY210" s="6"/>
      <c r="YZ210" s="6"/>
      <c r="ZA210" s="6"/>
      <c r="ZB210" s="6"/>
      <c r="ZC210" s="6"/>
      <c r="ZD210" s="6"/>
      <c r="ZE210" s="6"/>
      <c r="ZF210" s="6"/>
      <c r="ZG210" s="6"/>
      <c r="ZH210" s="6"/>
      <c r="ZI210" s="6"/>
      <c r="ZJ210" s="6"/>
      <c r="ZK210" s="6"/>
      <c r="ZL210" s="6"/>
      <c r="ZM210" s="6"/>
      <c r="ZN210" s="6"/>
      <c r="ZO210" s="6"/>
      <c r="ZP210" s="6"/>
      <c r="ZQ210" s="6"/>
      <c r="ZR210" s="6"/>
      <c r="ZS210" s="6"/>
      <c r="ZT210" s="6"/>
      <c r="ZU210" s="6"/>
      <c r="ZV210" s="6"/>
      <c r="ZW210" s="6"/>
      <c r="ZX210" s="6"/>
      <c r="ZY210" s="6"/>
      <c r="ZZ210" s="6"/>
      <c r="AAA210" s="6"/>
      <c r="AAB210" s="6"/>
      <c r="AAC210" s="6"/>
      <c r="AAD210" s="6"/>
      <c r="AAE210" s="6"/>
      <c r="AAF210" s="6"/>
      <c r="AAG210" s="6"/>
      <c r="AAH210" s="6"/>
      <c r="AAI210" s="6"/>
      <c r="AAJ210" s="6"/>
      <c r="AAK210" s="6"/>
      <c r="AAL210" s="6"/>
      <c r="AAM210" s="6"/>
      <c r="AAN210" s="6"/>
      <c r="AAO210" s="6"/>
      <c r="AAP210" s="6"/>
      <c r="AAQ210" s="6"/>
      <c r="AAR210" s="6"/>
      <c r="AAS210" s="6"/>
      <c r="AAT210" s="6"/>
      <c r="AAU210" s="6"/>
      <c r="AAV210" s="6"/>
      <c r="AAW210" s="6"/>
      <c r="AAX210" s="6"/>
      <c r="AAY210" s="6"/>
      <c r="AAZ210" s="6"/>
      <c r="ABA210" s="6"/>
      <c r="ABB210" s="6"/>
      <c r="ABC210" s="6"/>
      <c r="ABD210" s="6"/>
      <c r="ABE210" s="6"/>
      <c r="ABF210" s="6"/>
      <c r="ABG210" s="6"/>
      <c r="ABH210" s="6"/>
      <c r="ABI210" s="6"/>
      <c r="ABJ210" s="6"/>
      <c r="ABK210" s="6"/>
      <c r="ABL210" s="6"/>
      <c r="ABM210" s="6"/>
      <c r="ABN210" s="6"/>
      <c r="ABO210" s="6"/>
      <c r="ABP210" s="6"/>
      <c r="ABQ210" s="6"/>
      <c r="ABR210" s="6"/>
      <c r="ABS210" s="6"/>
      <c r="ABT210" s="6"/>
      <c r="ABU210" s="6"/>
      <c r="ABV210" s="6"/>
      <c r="ABW210" s="6"/>
      <c r="ABX210" s="6"/>
      <c r="ABY210" s="6"/>
      <c r="ABZ210" s="6"/>
      <c r="ACA210" s="6"/>
      <c r="ACB210" s="6"/>
      <c r="ACC210" s="6"/>
      <c r="ACD210" s="6"/>
      <c r="ACE210" s="6"/>
      <c r="ACF210" s="6"/>
      <c r="ACG210" s="6"/>
      <c r="ACH210" s="6"/>
      <c r="ACI210" s="6"/>
      <c r="ACJ210" s="6"/>
      <c r="ACK210" s="6"/>
      <c r="ACL210" s="6"/>
      <c r="ACM210" s="6"/>
      <c r="ACN210" s="6"/>
      <c r="ACO210" s="6"/>
      <c r="ACP210" s="6"/>
      <c r="ACQ210" s="6"/>
      <c r="ACR210" s="6"/>
      <c r="ACS210" s="6"/>
      <c r="ACT210" s="6"/>
      <c r="ACU210" s="6"/>
      <c r="ACV210" s="6"/>
      <c r="ACW210" s="6"/>
      <c r="ACX210" s="6"/>
      <c r="ACY210" s="6"/>
      <c r="ACZ210" s="6"/>
      <c r="ADA210" s="6"/>
      <c r="ADB210" s="6"/>
      <c r="ADC210" s="6"/>
      <c r="ADD210" s="6"/>
      <c r="ADE210" s="6"/>
      <c r="ADF210" s="6"/>
      <c r="ADG210" s="6"/>
      <c r="ADH210" s="6"/>
      <c r="ADI210" s="6"/>
      <c r="ADJ210" s="6"/>
      <c r="ADK210" s="6"/>
      <c r="ADL210" s="6"/>
      <c r="ADM210" s="6"/>
      <c r="ADN210" s="6"/>
      <c r="ADO210" s="6"/>
      <c r="ADP210" s="6"/>
      <c r="ADQ210" s="6"/>
      <c r="ADR210" s="6"/>
      <c r="ADS210" s="6"/>
      <c r="ADT210" s="6"/>
      <c r="ADU210" s="6"/>
      <c r="ADV210" s="6"/>
      <c r="ADW210" s="6"/>
      <c r="ADX210" s="6"/>
      <c r="ADY210" s="6"/>
      <c r="ADZ210" s="6"/>
      <c r="AEA210" s="6"/>
      <c r="AEB210" s="6"/>
      <c r="AEC210" s="6"/>
      <c r="AED210" s="6"/>
      <c r="AEE210" s="6"/>
      <c r="AEF210" s="6"/>
      <c r="AEG210" s="6"/>
      <c r="AEH210" s="6"/>
      <c r="AEI210" s="6"/>
      <c r="AEJ210" s="6"/>
      <c r="AEK210" s="6"/>
      <c r="AEL210" s="6"/>
      <c r="AEM210" s="6"/>
      <c r="AEN210" s="6"/>
      <c r="AEO210" s="6"/>
      <c r="AEP210" s="6"/>
      <c r="AEQ210" s="6"/>
      <c r="AER210" s="6"/>
      <c r="AES210" s="6"/>
      <c r="AET210" s="6"/>
      <c r="AEU210" s="6"/>
      <c r="AEV210" s="6"/>
      <c r="AEW210" s="6"/>
      <c r="AEX210" s="6"/>
      <c r="AEY210" s="6"/>
      <c r="AEZ210" s="6"/>
      <c r="AFA210" s="6"/>
      <c r="AFB210" s="6"/>
      <c r="AFC210" s="6"/>
      <c r="AFD210" s="6"/>
      <c r="AFE210" s="6"/>
      <c r="AFF210" s="6"/>
      <c r="AFG210" s="6"/>
      <c r="AFH210" s="6"/>
      <c r="AFI210" s="6"/>
      <c r="AFJ210" s="6"/>
      <c r="AFK210" s="6"/>
      <c r="AFL210" s="6"/>
      <c r="AFM210" s="6"/>
      <c r="AFN210" s="6"/>
      <c r="AFO210" s="6"/>
      <c r="AFP210" s="6"/>
      <c r="AFQ210" s="6"/>
      <c r="AFR210" s="6"/>
      <c r="AFS210" s="6"/>
      <c r="AFT210" s="6"/>
      <c r="AFU210" s="6"/>
      <c r="AFV210" s="6"/>
      <c r="AFW210" s="6"/>
      <c r="AFX210" s="6"/>
      <c r="AFY210" s="6"/>
      <c r="AFZ210" s="6"/>
      <c r="AGA210" s="6"/>
      <c r="AGB210" s="6"/>
      <c r="AGC210" s="6"/>
      <c r="AGD210" s="6"/>
      <c r="AGE210" s="6"/>
      <c r="AGF210" s="6"/>
      <c r="AGG210" s="6"/>
      <c r="AGH210" s="6"/>
      <c r="AGI210" s="6"/>
      <c r="AGJ210" s="6"/>
      <c r="AGK210" s="6"/>
      <c r="AGL210" s="6"/>
      <c r="AGM210" s="6"/>
      <c r="AGN210" s="6"/>
      <c r="AGO210" s="6"/>
      <c r="AGP210" s="6"/>
      <c r="AGQ210" s="6"/>
      <c r="AGR210" s="6"/>
      <c r="AGS210" s="6"/>
      <c r="AGT210" s="6"/>
      <c r="AGU210" s="6"/>
      <c r="AGV210" s="6"/>
      <c r="AGW210" s="6"/>
      <c r="AGX210" s="6"/>
      <c r="AGY210" s="6"/>
      <c r="AGZ210" s="6"/>
      <c r="AHA210" s="6"/>
      <c r="AHB210" s="6"/>
      <c r="AHC210" s="6"/>
      <c r="AHD210" s="6"/>
      <c r="AHE210" s="6"/>
      <c r="AHF210" s="6"/>
      <c r="AHG210" s="6"/>
      <c r="AHH210" s="6"/>
      <c r="AHI210" s="6"/>
      <c r="AHJ210" s="6"/>
      <c r="AHK210" s="6"/>
      <c r="AHL210" s="6"/>
      <c r="AHM210" s="6"/>
      <c r="AHN210" s="6"/>
      <c r="AHO210" s="6"/>
      <c r="AHP210" s="6"/>
      <c r="AHQ210" s="6"/>
      <c r="AHR210" s="6"/>
      <c r="AHS210" s="6"/>
      <c r="AHT210" s="6"/>
      <c r="AHU210" s="6"/>
      <c r="AHV210" s="6"/>
      <c r="AHW210" s="6"/>
      <c r="AHX210" s="6"/>
      <c r="AHY210" s="6"/>
      <c r="AHZ210" s="6"/>
      <c r="AIA210" s="6"/>
      <c r="AIB210" s="6"/>
      <c r="AIC210" s="6"/>
      <c r="AID210" s="6"/>
      <c r="AIE210" s="6"/>
      <c r="AIF210" s="6"/>
      <c r="AIG210" s="6"/>
      <c r="AIH210" s="6"/>
      <c r="AII210" s="6"/>
      <c r="AIJ210" s="6"/>
      <c r="AIK210" s="6"/>
      <c r="AIL210" s="6"/>
      <c r="AIM210" s="6"/>
      <c r="AIN210" s="6"/>
      <c r="AIO210" s="6"/>
      <c r="AIP210" s="6"/>
      <c r="AIQ210" s="6"/>
      <c r="AIR210" s="6"/>
      <c r="AIS210" s="6"/>
      <c r="AIT210" s="6"/>
      <c r="AIU210" s="6"/>
      <c r="AIV210" s="6"/>
      <c r="AIW210" s="6"/>
      <c r="AIX210" s="6"/>
      <c r="AIY210" s="6"/>
      <c r="AIZ210" s="6"/>
      <c r="AJA210" s="6"/>
      <c r="AJB210" s="6"/>
      <c r="AJC210" s="6"/>
      <c r="AJD210" s="6"/>
      <c r="AJE210" s="6"/>
      <c r="AJF210" s="6"/>
      <c r="AJG210" s="6"/>
      <c r="AJH210" s="6"/>
      <c r="AJI210" s="6"/>
      <c r="AJJ210" s="6"/>
      <c r="AJK210" s="6"/>
      <c r="AJL210" s="6"/>
      <c r="AJM210" s="6"/>
      <c r="AJN210" s="6"/>
      <c r="AJO210" s="6"/>
      <c r="AJP210" s="6"/>
      <c r="AJQ210" s="6"/>
      <c r="AJR210" s="6"/>
      <c r="AJS210" s="6"/>
      <c r="AJT210" s="6"/>
      <c r="AJU210" s="6"/>
      <c r="AJV210" s="6"/>
      <c r="AJW210" s="6"/>
      <c r="AJX210" s="6"/>
      <c r="AJY210" s="6"/>
      <c r="AJZ210" s="6"/>
      <c r="AKA210" s="6"/>
      <c r="AKB210" s="6"/>
      <c r="AKC210" s="6"/>
      <c r="AKD210" s="6"/>
      <c r="AKE210" s="6"/>
      <c r="AKF210" s="6"/>
      <c r="AKG210" s="6"/>
      <c r="AKH210" s="6"/>
      <c r="AKI210" s="6"/>
      <c r="AKJ210" s="6"/>
      <c r="AKK210" s="6"/>
      <c r="AKL210" s="6"/>
      <c r="AKM210" s="6"/>
      <c r="AKN210" s="6"/>
      <c r="AKO210" s="6"/>
      <c r="AKP210" s="6"/>
      <c r="AKQ210" s="6"/>
      <c r="AKR210" s="6"/>
      <c r="AKS210" s="6"/>
      <c r="AKT210" s="6"/>
      <c r="AKU210" s="6"/>
      <c r="AKV210" s="6"/>
      <c r="AKW210" s="6"/>
      <c r="AKX210" s="6"/>
      <c r="AKY210" s="6"/>
      <c r="AKZ210" s="6"/>
      <c r="ALA210" s="6"/>
    </row>
    <row r="211" spans="1:989" s="35" customFormat="1" ht="25.5" x14ac:dyDescent="0.2">
      <c r="A211" s="13" t="s">
        <v>61</v>
      </c>
      <c r="B211" s="72">
        <f>B212</f>
        <v>0</v>
      </c>
      <c r="C211" s="72">
        <f>C212</f>
        <v>0</v>
      </c>
      <c r="D211" s="72">
        <f>D212</f>
        <v>0</v>
      </c>
      <c r="E211" s="69" t="s">
        <v>225</v>
      </c>
      <c r="F211" s="69" t="s">
        <v>225</v>
      </c>
      <c r="G211" s="86">
        <f>G212</f>
        <v>105547.9</v>
      </c>
      <c r="H211" s="68">
        <f t="shared" si="69"/>
        <v>105547.9</v>
      </c>
      <c r="I211" s="69" t="s">
        <v>225</v>
      </c>
      <c r="J211" s="70">
        <f t="shared" si="71"/>
        <v>105547.9</v>
      </c>
      <c r="K211" s="69" t="s">
        <v>225</v>
      </c>
      <c r="L211" s="71">
        <f t="shared" si="73"/>
        <v>105547.9</v>
      </c>
      <c r="M211" s="69" t="s">
        <v>225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</row>
    <row r="212" spans="1:989" s="35" customFormat="1" ht="26.25" customHeight="1" x14ac:dyDescent="0.2">
      <c r="A212" s="13" t="s">
        <v>211</v>
      </c>
      <c r="B212" s="72">
        <v>0</v>
      </c>
      <c r="C212" s="72">
        <v>0</v>
      </c>
      <c r="D212" s="72">
        <v>0</v>
      </c>
      <c r="E212" s="69" t="s">
        <v>225</v>
      </c>
      <c r="F212" s="69" t="s">
        <v>225</v>
      </c>
      <c r="G212" s="86">
        <v>105547.9</v>
      </c>
      <c r="H212" s="68">
        <f t="shared" si="69"/>
        <v>105547.9</v>
      </c>
      <c r="I212" s="69" t="s">
        <v>225</v>
      </c>
      <c r="J212" s="70">
        <f t="shared" si="71"/>
        <v>105547.9</v>
      </c>
      <c r="K212" s="69" t="s">
        <v>225</v>
      </c>
      <c r="L212" s="71">
        <f t="shared" si="73"/>
        <v>105547.9</v>
      </c>
      <c r="M212" s="69" t="s">
        <v>225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3"/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/>
      <c r="MD212" s="3"/>
      <c r="ME212" s="3"/>
      <c r="MF212" s="3"/>
      <c r="MG212" s="3"/>
      <c r="MH212" s="3"/>
      <c r="MI212" s="3"/>
      <c r="MJ212" s="3"/>
      <c r="MK212" s="3"/>
      <c r="ML212" s="3"/>
      <c r="MM212" s="3"/>
      <c r="MN212" s="3"/>
      <c r="MO212" s="3"/>
      <c r="MP212" s="3"/>
      <c r="MQ212" s="3"/>
      <c r="MR212" s="3"/>
      <c r="MS212" s="3"/>
      <c r="MT212" s="3"/>
      <c r="MU212" s="3"/>
      <c r="MV212" s="3"/>
      <c r="MW212" s="3"/>
      <c r="MX212" s="3"/>
      <c r="MY212" s="3"/>
      <c r="MZ212" s="3"/>
      <c r="NA212" s="3"/>
      <c r="NB212" s="3"/>
      <c r="NC212" s="3"/>
      <c r="ND212" s="3"/>
      <c r="NE212" s="3"/>
      <c r="NF212" s="3"/>
      <c r="NG212" s="3"/>
      <c r="NH212" s="3"/>
      <c r="NI212" s="3"/>
      <c r="NJ212" s="3"/>
      <c r="NK212" s="3"/>
      <c r="NL212" s="3"/>
      <c r="NM212" s="3"/>
      <c r="NN212" s="3"/>
      <c r="NO212" s="3"/>
      <c r="NP212" s="3"/>
      <c r="NQ212" s="3"/>
      <c r="NR212" s="3"/>
      <c r="NS212" s="3"/>
      <c r="NT212" s="3"/>
      <c r="NU212" s="3"/>
      <c r="NV212" s="3"/>
      <c r="NW212" s="3"/>
      <c r="NX212" s="3"/>
      <c r="NY212" s="3"/>
      <c r="NZ212" s="3"/>
      <c r="OA212" s="3"/>
      <c r="OB212" s="3"/>
      <c r="OC212" s="3"/>
      <c r="OD212" s="3"/>
      <c r="OE212" s="3"/>
      <c r="OF212" s="3"/>
      <c r="OG212" s="3"/>
      <c r="OH212" s="3"/>
      <c r="OI212" s="3"/>
      <c r="OJ212" s="3"/>
      <c r="OK212" s="3"/>
      <c r="OL212" s="3"/>
      <c r="OM212" s="3"/>
      <c r="ON212" s="3"/>
      <c r="OO212" s="3"/>
      <c r="OP212" s="3"/>
      <c r="OQ212" s="3"/>
      <c r="OR212" s="3"/>
      <c r="OS212" s="3"/>
      <c r="OT212" s="3"/>
      <c r="OU212" s="3"/>
      <c r="OV212" s="3"/>
      <c r="OW212" s="3"/>
      <c r="OX212" s="3"/>
      <c r="OY212" s="3"/>
      <c r="OZ212" s="3"/>
      <c r="PA212" s="3"/>
      <c r="PB212" s="3"/>
      <c r="PC212" s="3"/>
      <c r="PD212" s="3"/>
      <c r="PE212" s="3"/>
      <c r="PF212" s="3"/>
      <c r="PG212" s="3"/>
      <c r="PH212" s="3"/>
      <c r="PI212" s="3"/>
      <c r="PJ212" s="3"/>
      <c r="PK212" s="3"/>
      <c r="PL212" s="3"/>
      <c r="PM212" s="3"/>
      <c r="PN212" s="3"/>
      <c r="PO212" s="3"/>
      <c r="PP212" s="3"/>
      <c r="PQ212" s="3"/>
      <c r="PR212" s="3"/>
      <c r="PS212" s="3"/>
      <c r="PT212" s="3"/>
      <c r="PU212" s="3"/>
      <c r="PV212" s="3"/>
      <c r="PW212" s="3"/>
      <c r="PX212" s="3"/>
      <c r="PY212" s="3"/>
      <c r="PZ212" s="3"/>
      <c r="QA212" s="3"/>
      <c r="QB212" s="3"/>
      <c r="QC212" s="3"/>
      <c r="QD212" s="3"/>
      <c r="QE212" s="3"/>
      <c r="QF212" s="3"/>
      <c r="QG212" s="3"/>
      <c r="QH212" s="3"/>
      <c r="QI212" s="3"/>
      <c r="QJ212" s="3"/>
      <c r="QK212" s="3"/>
      <c r="QL212" s="3"/>
      <c r="QM212" s="3"/>
      <c r="QN212" s="3"/>
      <c r="QO212" s="3"/>
      <c r="QP212" s="3"/>
      <c r="QQ212" s="3"/>
      <c r="QR212" s="3"/>
      <c r="QS212" s="3"/>
      <c r="QT212" s="3"/>
      <c r="QU212" s="3"/>
      <c r="QV212" s="3"/>
      <c r="QW212" s="3"/>
      <c r="QX212" s="3"/>
      <c r="QY212" s="3"/>
      <c r="QZ212" s="3"/>
      <c r="RA212" s="3"/>
      <c r="RB212" s="3"/>
      <c r="RC212" s="3"/>
      <c r="RD212" s="3"/>
      <c r="RE212" s="3"/>
      <c r="RF212" s="3"/>
      <c r="RG212" s="3"/>
      <c r="RH212" s="3"/>
      <c r="RI212" s="3"/>
      <c r="RJ212" s="3"/>
      <c r="RK212" s="3"/>
      <c r="RL212" s="3"/>
      <c r="RM212" s="3"/>
      <c r="RN212" s="3"/>
      <c r="RO212" s="3"/>
      <c r="RP212" s="3"/>
      <c r="RQ212" s="3"/>
      <c r="RR212" s="3"/>
      <c r="RS212" s="3"/>
      <c r="RT212" s="3"/>
      <c r="RU212" s="3"/>
      <c r="RV212" s="3"/>
      <c r="RW212" s="3"/>
      <c r="RX212" s="3"/>
      <c r="RY212" s="3"/>
      <c r="RZ212" s="3"/>
      <c r="SA212" s="3"/>
      <c r="SB212" s="3"/>
      <c r="SC212" s="3"/>
      <c r="SD212" s="3"/>
      <c r="SE212" s="3"/>
      <c r="SF212" s="3"/>
      <c r="SG212" s="3"/>
      <c r="SH212" s="3"/>
      <c r="SI212" s="3"/>
      <c r="SJ212" s="3"/>
      <c r="SK212" s="3"/>
      <c r="SL212" s="3"/>
      <c r="SM212" s="3"/>
      <c r="SN212" s="3"/>
      <c r="SO212" s="3"/>
      <c r="SP212" s="3"/>
      <c r="SQ212" s="3"/>
      <c r="SR212" s="3"/>
      <c r="SS212" s="3"/>
      <c r="ST212" s="3"/>
      <c r="SU212" s="3"/>
      <c r="SV212" s="3"/>
      <c r="SW212" s="3"/>
      <c r="SX212" s="3"/>
      <c r="SY212" s="3"/>
      <c r="SZ212" s="3"/>
      <c r="TA212" s="3"/>
      <c r="TB212" s="3"/>
      <c r="TC212" s="3"/>
      <c r="TD212" s="3"/>
      <c r="TE212" s="3"/>
      <c r="TF212" s="3"/>
      <c r="TG212" s="3"/>
      <c r="TH212" s="3"/>
      <c r="TI212" s="3"/>
      <c r="TJ212" s="3"/>
      <c r="TK212" s="3"/>
      <c r="TL212" s="3"/>
      <c r="TM212" s="3"/>
      <c r="TN212" s="3"/>
      <c r="TO212" s="3"/>
      <c r="TP212" s="3"/>
      <c r="TQ212" s="3"/>
      <c r="TR212" s="3"/>
      <c r="TS212" s="3"/>
      <c r="TT212" s="3"/>
      <c r="TU212" s="3"/>
      <c r="TV212" s="3"/>
      <c r="TW212" s="3"/>
      <c r="TX212" s="3"/>
      <c r="TY212" s="3"/>
      <c r="TZ212" s="3"/>
      <c r="UA212" s="3"/>
      <c r="UB212" s="3"/>
      <c r="UC212" s="3"/>
      <c r="UD212" s="3"/>
      <c r="UE212" s="3"/>
      <c r="UF212" s="3"/>
      <c r="UG212" s="3"/>
      <c r="UH212" s="3"/>
      <c r="UI212" s="3"/>
      <c r="UJ212" s="3"/>
      <c r="UK212" s="3"/>
      <c r="UL212" s="3"/>
      <c r="UM212" s="3"/>
      <c r="UN212" s="3"/>
      <c r="UO212" s="3"/>
      <c r="UP212" s="3"/>
      <c r="UQ212" s="3"/>
      <c r="UR212" s="3"/>
      <c r="US212" s="3"/>
      <c r="UT212" s="3"/>
      <c r="UU212" s="3"/>
      <c r="UV212" s="3"/>
      <c r="UW212" s="3"/>
      <c r="UX212" s="3"/>
      <c r="UY212" s="3"/>
      <c r="UZ212" s="3"/>
      <c r="VA212" s="3"/>
      <c r="VB212" s="3"/>
      <c r="VC212" s="3"/>
      <c r="VD212" s="3"/>
      <c r="VE212" s="3"/>
      <c r="VF212" s="3"/>
      <c r="VG212" s="3"/>
      <c r="VH212" s="3"/>
      <c r="VI212" s="3"/>
      <c r="VJ212" s="3"/>
      <c r="VK212" s="3"/>
      <c r="VL212" s="3"/>
      <c r="VM212" s="3"/>
      <c r="VN212" s="3"/>
      <c r="VO212" s="3"/>
      <c r="VP212" s="3"/>
      <c r="VQ212" s="3"/>
      <c r="VR212" s="3"/>
      <c r="VS212" s="3"/>
      <c r="VT212" s="3"/>
      <c r="VU212" s="3"/>
      <c r="VV212" s="3"/>
      <c r="VW212" s="3"/>
      <c r="VX212" s="3"/>
      <c r="VY212" s="3"/>
      <c r="VZ212" s="3"/>
      <c r="WA212" s="3"/>
      <c r="WB212" s="3"/>
      <c r="WC212" s="3"/>
      <c r="WD212" s="3"/>
      <c r="WE212" s="3"/>
      <c r="WF212" s="3"/>
      <c r="WG212" s="3"/>
      <c r="WH212" s="3"/>
      <c r="WI212" s="3"/>
      <c r="WJ212" s="3"/>
      <c r="WK212" s="3"/>
      <c r="WL212" s="3"/>
      <c r="WM212" s="3"/>
      <c r="WN212" s="3"/>
      <c r="WO212" s="3"/>
      <c r="WP212" s="3"/>
      <c r="WQ212" s="3"/>
      <c r="WR212" s="3"/>
      <c r="WS212" s="3"/>
      <c r="WT212" s="3"/>
      <c r="WU212" s="3"/>
      <c r="WV212" s="3"/>
      <c r="WW212" s="3"/>
      <c r="WX212" s="3"/>
      <c r="WY212" s="3"/>
      <c r="WZ212" s="3"/>
      <c r="XA212" s="3"/>
      <c r="XB212" s="3"/>
      <c r="XC212" s="3"/>
      <c r="XD212" s="3"/>
      <c r="XE212" s="3"/>
      <c r="XF212" s="3"/>
      <c r="XG212" s="3"/>
      <c r="XH212" s="3"/>
      <c r="XI212" s="3"/>
      <c r="XJ212" s="3"/>
      <c r="XK212" s="3"/>
      <c r="XL212" s="3"/>
      <c r="XM212" s="3"/>
      <c r="XN212" s="3"/>
      <c r="XO212" s="3"/>
      <c r="XP212" s="3"/>
      <c r="XQ212" s="3"/>
      <c r="XR212" s="3"/>
      <c r="XS212" s="3"/>
      <c r="XT212" s="3"/>
      <c r="XU212" s="3"/>
      <c r="XV212" s="3"/>
      <c r="XW212" s="3"/>
      <c r="XX212" s="3"/>
      <c r="XY212" s="3"/>
      <c r="XZ212" s="3"/>
      <c r="YA212" s="3"/>
      <c r="YB212" s="3"/>
      <c r="YC212" s="3"/>
      <c r="YD212" s="3"/>
      <c r="YE212" s="3"/>
      <c r="YF212" s="3"/>
      <c r="YG212" s="3"/>
      <c r="YH212" s="3"/>
      <c r="YI212" s="3"/>
      <c r="YJ212" s="3"/>
      <c r="YK212" s="3"/>
      <c r="YL212" s="3"/>
      <c r="YM212" s="3"/>
      <c r="YN212" s="3"/>
      <c r="YO212" s="3"/>
      <c r="YP212" s="3"/>
      <c r="YQ212" s="3"/>
      <c r="YR212" s="3"/>
      <c r="YS212" s="3"/>
      <c r="YT212" s="3"/>
      <c r="YU212" s="3"/>
      <c r="YV212" s="3"/>
      <c r="YW212" s="3"/>
      <c r="YX212" s="3"/>
      <c r="YY212" s="3"/>
      <c r="YZ212" s="3"/>
      <c r="ZA212" s="3"/>
      <c r="ZB212" s="3"/>
      <c r="ZC212" s="3"/>
      <c r="ZD212" s="3"/>
      <c r="ZE212" s="3"/>
      <c r="ZF212" s="3"/>
      <c r="ZG212" s="3"/>
      <c r="ZH212" s="3"/>
      <c r="ZI212" s="3"/>
      <c r="ZJ212" s="3"/>
      <c r="ZK212" s="3"/>
      <c r="ZL212" s="3"/>
      <c r="ZM212" s="3"/>
      <c r="ZN212" s="3"/>
      <c r="ZO212" s="3"/>
      <c r="ZP212" s="3"/>
      <c r="ZQ212" s="3"/>
      <c r="ZR212" s="3"/>
      <c r="ZS212" s="3"/>
      <c r="ZT212" s="3"/>
      <c r="ZU212" s="3"/>
      <c r="ZV212" s="3"/>
      <c r="ZW212" s="3"/>
      <c r="ZX212" s="3"/>
      <c r="ZY212" s="3"/>
      <c r="ZZ212" s="3"/>
      <c r="AAA212" s="3"/>
      <c r="AAB212" s="3"/>
      <c r="AAC212" s="3"/>
      <c r="AAD212" s="3"/>
      <c r="AAE212" s="3"/>
      <c r="AAF212" s="3"/>
      <c r="AAG212" s="3"/>
      <c r="AAH212" s="3"/>
      <c r="AAI212" s="3"/>
      <c r="AAJ212" s="3"/>
      <c r="AAK212" s="3"/>
      <c r="AAL212" s="3"/>
      <c r="AAM212" s="3"/>
      <c r="AAN212" s="3"/>
      <c r="AAO212" s="3"/>
      <c r="AAP212" s="3"/>
      <c r="AAQ212" s="3"/>
      <c r="AAR212" s="3"/>
      <c r="AAS212" s="3"/>
      <c r="AAT212" s="3"/>
      <c r="AAU212" s="3"/>
      <c r="AAV212" s="3"/>
      <c r="AAW212" s="3"/>
      <c r="AAX212" s="3"/>
      <c r="AAY212" s="3"/>
      <c r="AAZ212" s="3"/>
      <c r="ABA212" s="3"/>
      <c r="ABB212" s="3"/>
      <c r="ABC212" s="3"/>
      <c r="ABD212" s="3"/>
      <c r="ABE212" s="3"/>
      <c r="ABF212" s="3"/>
      <c r="ABG212" s="3"/>
      <c r="ABH212" s="3"/>
      <c r="ABI212" s="3"/>
      <c r="ABJ212" s="3"/>
      <c r="ABK212" s="3"/>
      <c r="ABL212" s="3"/>
      <c r="ABM212" s="3"/>
      <c r="ABN212" s="3"/>
      <c r="ABO212" s="3"/>
      <c r="ABP212" s="3"/>
      <c r="ABQ212" s="3"/>
      <c r="ABR212" s="3"/>
      <c r="ABS212" s="3"/>
      <c r="ABT212" s="3"/>
      <c r="ABU212" s="3"/>
      <c r="ABV212" s="3"/>
      <c r="ABW212" s="3"/>
      <c r="ABX212" s="3"/>
      <c r="ABY212" s="3"/>
      <c r="ABZ212" s="3"/>
      <c r="ACA212" s="3"/>
      <c r="ACB212" s="3"/>
      <c r="ACC212" s="3"/>
      <c r="ACD212" s="3"/>
      <c r="ACE212" s="3"/>
      <c r="ACF212" s="3"/>
      <c r="ACG212" s="3"/>
      <c r="ACH212" s="3"/>
      <c r="ACI212" s="3"/>
      <c r="ACJ212" s="3"/>
      <c r="ACK212" s="3"/>
      <c r="ACL212" s="3"/>
      <c r="ACM212" s="3"/>
      <c r="ACN212" s="3"/>
      <c r="ACO212" s="3"/>
      <c r="ACP212" s="3"/>
      <c r="ACQ212" s="3"/>
      <c r="ACR212" s="3"/>
      <c r="ACS212" s="3"/>
      <c r="ACT212" s="3"/>
      <c r="ACU212" s="3"/>
      <c r="ACV212" s="3"/>
      <c r="ACW212" s="3"/>
      <c r="ACX212" s="3"/>
      <c r="ACY212" s="3"/>
      <c r="ACZ212" s="3"/>
      <c r="ADA212" s="3"/>
      <c r="ADB212" s="3"/>
      <c r="ADC212" s="3"/>
      <c r="ADD212" s="3"/>
      <c r="ADE212" s="3"/>
      <c r="ADF212" s="3"/>
      <c r="ADG212" s="3"/>
      <c r="ADH212" s="3"/>
      <c r="ADI212" s="3"/>
      <c r="ADJ212" s="3"/>
      <c r="ADK212" s="3"/>
      <c r="ADL212" s="3"/>
      <c r="ADM212" s="3"/>
      <c r="ADN212" s="3"/>
      <c r="ADO212" s="3"/>
      <c r="ADP212" s="3"/>
      <c r="ADQ212" s="3"/>
      <c r="ADR212" s="3"/>
      <c r="ADS212" s="3"/>
      <c r="ADT212" s="3"/>
      <c r="ADU212" s="3"/>
      <c r="ADV212" s="3"/>
      <c r="ADW212" s="3"/>
      <c r="ADX212" s="3"/>
      <c r="ADY212" s="3"/>
      <c r="ADZ212" s="3"/>
      <c r="AEA212" s="3"/>
      <c r="AEB212" s="3"/>
      <c r="AEC212" s="3"/>
      <c r="AED212" s="3"/>
      <c r="AEE212" s="3"/>
      <c r="AEF212" s="3"/>
      <c r="AEG212" s="3"/>
      <c r="AEH212" s="3"/>
      <c r="AEI212" s="3"/>
      <c r="AEJ212" s="3"/>
      <c r="AEK212" s="3"/>
      <c r="AEL212" s="3"/>
      <c r="AEM212" s="3"/>
      <c r="AEN212" s="3"/>
      <c r="AEO212" s="3"/>
      <c r="AEP212" s="3"/>
      <c r="AEQ212" s="3"/>
      <c r="AER212" s="3"/>
      <c r="AES212" s="3"/>
      <c r="AET212" s="3"/>
      <c r="AEU212" s="3"/>
      <c r="AEV212" s="3"/>
      <c r="AEW212" s="3"/>
      <c r="AEX212" s="3"/>
      <c r="AEY212" s="3"/>
      <c r="AEZ212" s="3"/>
      <c r="AFA212" s="3"/>
      <c r="AFB212" s="3"/>
      <c r="AFC212" s="3"/>
      <c r="AFD212" s="3"/>
      <c r="AFE212" s="3"/>
      <c r="AFF212" s="3"/>
      <c r="AFG212" s="3"/>
      <c r="AFH212" s="3"/>
      <c r="AFI212" s="3"/>
      <c r="AFJ212" s="3"/>
      <c r="AFK212" s="3"/>
      <c r="AFL212" s="3"/>
      <c r="AFM212" s="3"/>
      <c r="AFN212" s="3"/>
      <c r="AFO212" s="3"/>
      <c r="AFP212" s="3"/>
      <c r="AFQ212" s="3"/>
      <c r="AFR212" s="3"/>
      <c r="AFS212" s="3"/>
      <c r="AFT212" s="3"/>
      <c r="AFU212" s="3"/>
      <c r="AFV212" s="3"/>
      <c r="AFW212" s="3"/>
      <c r="AFX212" s="3"/>
      <c r="AFY212" s="3"/>
      <c r="AFZ212" s="3"/>
      <c r="AGA212" s="3"/>
      <c r="AGB212" s="3"/>
      <c r="AGC212" s="3"/>
      <c r="AGD212" s="3"/>
      <c r="AGE212" s="3"/>
      <c r="AGF212" s="3"/>
      <c r="AGG212" s="3"/>
      <c r="AGH212" s="3"/>
      <c r="AGI212" s="3"/>
      <c r="AGJ212" s="3"/>
      <c r="AGK212" s="3"/>
      <c r="AGL212" s="3"/>
      <c r="AGM212" s="3"/>
      <c r="AGN212" s="3"/>
      <c r="AGO212" s="3"/>
      <c r="AGP212" s="3"/>
      <c r="AGQ212" s="3"/>
      <c r="AGR212" s="3"/>
      <c r="AGS212" s="3"/>
      <c r="AGT212" s="3"/>
      <c r="AGU212" s="3"/>
      <c r="AGV212" s="3"/>
      <c r="AGW212" s="3"/>
      <c r="AGX212" s="3"/>
      <c r="AGY212" s="3"/>
      <c r="AGZ212" s="3"/>
      <c r="AHA212" s="3"/>
      <c r="AHB212" s="3"/>
      <c r="AHC212" s="3"/>
      <c r="AHD212" s="3"/>
      <c r="AHE212" s="3"/>
      <c r="AHF212" s="3"/>
      <c r="AHG212" s="3"/>
      <c r="AHH212" s="3"/>
      <c r="AHI212" s="3"/>
      <c r="AHJ212" s="3"/>
      <c r="AHK212" s="3"/>
      <c r="AHL212" s="3"/>
      <c r="AHM212" s="3"/>
      <c r="AHN212" s="3"/>
      <c r="AHO212" s="3"/>
      <c r="AHP212" s="3"/>
      <c r="AHQ212" s="3"/>
      <c r="AHR212" s="3"/>
      <c r="AHS212" s="3"/>
      <c r="AHT212" s="3"/>
      <c r="AHU212" s="3"/>
      <c r="AHV212" s="3"/>
      <c r="AHW212" s="3"/>
      <c r="AHX212" s="3"/>
      <c r="AHY212" s="3"/>
      <c r="AHZ212" s="3"/>
      <c r="AIA212" s="3"/>
      <c r="AIB212" s="3"/>
      <c r="AIC212" s="3"/>
      <c r="AID212" s="3"/>
      <c r="AIE212" s="3"/>
      <c r="AIF212" s="3"/>
      <c r="AIG212" s="3"/>
      <c r="AIH212" s="3"/>
      <c r="AII212" s="3"/>
      <c r="AIJ212" s="3"/>
      <c r="AIK212" s="3"/>
      <c r="AIL212" s="3"/>
      <c r="AIM212" s="3"/>
      <c r="AIN212" s="3"/>
      <c r="AIO212" s="3"/>
      <c r="AIP212" s="3"/>
      <c r="AIQ212" s="3"/>
      <c r="AIR212" s="3"/>
      <c r="AIS212" s="3"/>
      <c r="AIT212" s="3"/>
      <c r="AIU212" s="3"/>
      <c r="AIV212" s="3"/>
      <c r="AIW212" s="3"/>
      <c r="AIX212" s="3"/>
      <c r="AIY212" s="3"/>
      <c r="AIZ212" s="3"/>
      <c r="AJA212" s="3"/>
      <c r="AJB212" s="3"/>
      <c r="AJC212" s="3"/>
      <c r="AJD212" s="3"/>
      <c r="AJE212" s="3"/>
      <c r="AJF212" s="3"/>
      <c r="AJG212" s="3"/>
      <c r="AJH212" s="3"/>
      <c r="AJI212" s="3"/>
      <c r="AJJ212" s="3"/>
      <c r="AJK212" s="3"/>
      <c r="AJL212" s="3"/>
      <c r="AJM212" s="3"/>
      <c r="AJN212" s="3"/>
      <c r="AJO212" s="3"/>
      <c r="AJP212" s="3"/>
      <c r="AJQ212" s="3"/>
      <c r="AJR212" s="3"/>
      <c r="AJS212" s="3"/>
      <c r="AJT212" s="3"/>
      <c r="AJU212" s="3"/>
      <c r="AJV212" s="3"/>
      <c r="AJW212" s="3"/>
      <c r="AJX212" s="3"/>
      <c r="AJY212" s="3"/>
      <c r="AJZ212" s="3"/>
      <c r="AKA212" s="3"/>
      <c r="AKB212" s="3"/>
      <c r="AKC212" s="3"/>
      <c r="AKD212" s="3"/>
      <c r="AKE212" s="3"/>
      <c r="AKF212" s="3"/>
      <c r="AKG212" s="3"/>
      <c r="AKH212" s="3"/>
      <c r="AKI212" s="3"/>
      <c r="AKJ212" s="3"/>
      <c r="AKK212" s="3"/>
      <c r="AKL212" s="3"/>
      <c r="AKM212" s="3"/>
      <c r="AKN212" s="3"/>
      <c r="AKO212" s="3"/>
      <c r="AKP212" s="3"/>
      <c r="AKQ212" s="3"/>
      <c r="AKR212" s="3"/>
      <c r="AKS212" s="3"/>
      <c r="AKT212" s="3"/>
      <c r="AKU212" s="3"/>
      <c r="AKV212" s="3"/>
      <c r="AKW212" s="3"/>
      <c r="AKX212" s="3"/>
      <c r="AKY212" s="3"/>
      <c r="AKZ212" s="3"/>
      <c r="ALA212" s="3"/>
    </row>
    <row r="213" spans="1:989" s="3" customFormat="1" ht="28.5" customHeight="1" x14ac:dyDescent="0.2">
      <c r="A213" s="13" t="s">
        <v>72</v>
      </c>
      <c r="B213" s="72">
        <f>B214</f>
        <v>0</v>
      </c>
      <c r="C213" s="72">
        <f>C214</f>
        <v>0</v>
      </c>
      <c r="D213" s="72">
        <f>D214</f>
        <v>0</v>
      </c>
      <c r="E213" s="69" t="s">
        <v>225</v>
      </c>
      <c r="F213" s="69" t="s">
        <v>225</v>
      </c>
      <c r="G213" s="86">
        <f>G214</f>
        <v>0</v>
      </c>
      <c r="H213" s="68">
        <f t="shared" si="69"/>
        <v>0</v>
      </c>
      <c r="I213" s="69" t="s">
        <v>225</v>
      </c>
      <c r="J213" s="70">
        <f t="shared" si="71"/>
        <v>0</v>
      </c>
      <c r="K213" s="69" t="s">
        <v>225</v>
      </c>
      <c r="L213" s="71">
        <f t="shared" si="73"/>
        <v>0</v>
      </c>
      <c r="M213" s="69" t="s">
        <v>225</v>
      </c>
    </row>
    <row r="214" spans="1:989" s="3" customFormat="1" ht="25.5" x14ac:dyDescent="0.2">
      <c r="A214" s="13" t="s">
        <v>212</v>
      </c>
      <c r="B214" s="72">
        <v>0</v>
      </c>
      <c r="C214" s="72">
        <v>0</v>
      </c>
      <c r="D214" s="72">
        <v>0</v>
      </c>
      <c r="E214" s="69" t="s">
        <v>225</v>
      </c>
      <c r="F214" s="69" t="s">
        <v>225</v>
      </c>
      <c r="G214" s="86">
        <v>0</v>
      </c>
      <c r="H214" s="68">
        <f t="shared" si="69"/>
        <v>0</v>
      </c>
      <c r="I214" s="69" t="s">
        <v>225</v>
      </c>
      <c r="J214" s="70">
        <f t="shared" si="71"/>
        <v>0</v>
      </c>
      <c r="K214" s="69" t="s">
        <v>225</v>
      </c>
      <c r="L214" s="71">
        <f t="shared" si="73"/>
        <v>0</v>
      </c>
      <c r="M214" s="69" t="s">
        <v>225</v>
      </c>
    </row>
    <row r="215" spans="1:989" s="6" customFormat="1" ht="26.25" customHeight="1" x14ac:dyDescent="0.2">
      <c r="A215" s="20" t="s">
        <v>62</v>
      </c>
      <c r="B215" s="68">
        <f t="shared" ref="B215:D217" si="75">B216</f>
        <v>-105547.9</v>
      </c>
      <c r="C215" s="68">
        <f t="shared" si="75"/>
        <v>-105547.9</v>
      </c>
      <c r="D215" s="68">
        <f t="shared" si="75"/>
        <v>-105547.9</v>
      </c>
      <c r="E215" s="69">
        <f t="shared" si="67"/>
        <v>100</v>
      </c>
      <c r="F215" s="69">
        <f t="shared" si="68"/>
        <v>100</v>
      </c>
      <c r="G215" s="86">
        <f>G216</f>
        <v>-105547.9</v>
      </c>
      <c r="H215" s="68">
        <f t="shared" si="69"/>
        <v>0</v>
      </c>
      <c r="I215" s="68">
        <f t="shared" si="70"/>
        <v>0</v>
      </c>
      <c r="J215" s="70">
        <f t="shared" si="71"/>
        <v>0</v>
      </c>
      <c r="K215" s="70">
        <f t="shared" si="72"/>
        <v>0</v>
      </c>
      <c r="L215" s="71">
        <f t="shared" si="73"/>
        <v>0</v>
      </c>
      <c r="M215" s="71">
        <f t="shared" si="74"/>
        <v>0</v>
      </c>
    </row>
    <row r="216" spans="1:989" s="3" customFormat="1" ht="30" customHeight="1" x14ac:dyDescent="0.2">
      <c r="A216" s="13" t="s">
        <v>63</v>
      </c>
      <c r="B216" s="72">
        <f t="shared" si="75"/>
        <v>-105547.9</v>
      </c>
      <c r="C216" s="72">
        <f t="shared" si="75"/>
        <v>-105547.9</v>
      </c>
      <c r="D216" s="72">
        <f t="shared" si="75"/>
        <v>-105547.9</v>
      </c>
      <c r="E216" s="69">
        <f t="shared" si="67"/>
        <v>100</v>
      </c>
      <c r="F216" s="69">
        <f t="shared" si="68"/>
        <v>100</v>
      </c>
      <c r="G216" s="86">
        <f>G217</f>
        <v>-105547.9</v>
      </c>
      <c r="H216" s="68">
        <f t="shared" si="69"/>
        <v>0</v>
      </c>
      <c r="I216" s="68">
        <f t="shared" si="70"/>
        <v>0</v>
      </c>
      <c r="J216" s="70">
        <f t="shared" si="71"/>
        <v>0</v>
      </c>
      <c r="K216" s="70">
        <f t="shared" si="72"/>
        <v>0</v>
      </c>
      <c r="L216" s="71">
        <f t="shared" si="73"/>
        <v>0</v>
      </c>
      <c r="M216" s="71">
        <f t="shared" si="74"/>
        <v>0</v>
      </c>
    </row>
    <row r="217" spans="1:989" s="35" customFormat="1" ht="38.25" x14ac:dyDescent="0.2">
      <c r="A217" s="13" t="s">
        <v>73</v>
      </c>
      <c r="B217" s="72">
        <f t="shared" si="75"/>
        <v>-105547.9</v>
      </c>
      <c r="C217" s="72">
        <f t="shared" si="75"/>
        <v>-105547.9</v>
      </c>
      <c r="D217" s="72">
        <f t="shared" si="75"/>
        <v>-105547.9</v>
      </c>
      <c r="E217" s="69">
        <f t="shared" si="67"/>
        <v>100</v>
      </c>
      <c r="F217" s="69">
        <f t="shared" si="68"/>
        <v>100</v>
      </c>
      <c r="G217" s="86">
        <f>G218</f>
        <v>-105547.9</v>
      </c>
      <c r="H217" s="68">
        <f t="shared" si="69"/>
        <v>0</v>
      </c>
      <c r="I217" s="68">
        <f t="shared" si="70"/>
        <v>0</v>
      </c>
      <c r="J217" s="70">
        <f t="shared" si="71"/>
        <v>0</v>
      </c>
      <c r="K217" s="70">
        <f t="shared" si="72"/>
        <v>0</v>
      </c>
      <c r="L217" s="71">
        <f t="shared" si="73"/>
        <v>0</v>
      </c>
      <c r="M217" s="71">
        <f t="shared" si="74"/>
        <v>0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/>
      <c r="JQ217" s="3"/>
      <c r="JR217" s="3"/>
      <c r="JS217" s="3"/>
      <c r="JT217" s="3"/>
      <c r="JU217" s="3"/>
      <c r="JV217" s="3"/>
      <c r="JW217" s="3"/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/>
      <c r="MD217" s="3"/>
      <c r="ME217" s="3"/>
      <c r="MF217" s="3"/>
      <c r="MG217" s="3"/>
      <c r="MH217" s="3"/>
      <c r="MI217" s="3"/>
      <c r="MJ217" s="3"/>
      <c r="MK217" s="3"/>
      <c r="ML217" s="3"/>
      <c r="MM217" s="3"/>
      <c r="MN217" s="3"/>
      <c r="MO217" s="3"/>
      <c r="MP217" s="3"/>
      <c r="MQ217" s="3"/>
      <c r="MR217" s="3"/>
      <c r="MS217" s="3"/>
      <c r="MT217" s="3"/>
      <c r="MU217" s="3"/>
      <c r="MV217" s="3"/>
      <c r="MW217" s="3"/>
      <c r="MX217" s="3"/>
      <c r="MY217" s="3"/>
      <c r="MZ217" s="3"/>
      <c r="NA217" s="3"/>
      <c r="NB217" s="3"/>
      <c r="NC217" s="3"/>
      <c r="ND217" s="3"/>
      <c r="NE217" s="3"/>
      <c r="NF217" s="3"/>
      <c r="NG217" s="3"/>
      <c r="NH217" s="3"/>
      <c r="NI217" s="3"/>
      <c r="NJ217" s="3"/>
      <c r="NK217" s="3"/>
      <c r="NL217" s="3"/>
      <c r="NM217" s="3"/>
      <c r="NN217" s="3"/>
      <c r="NO217" s="3"/>
      <c r="NP217" s="3"/>
      <c r="NQ217" s="3"/>
      <c r="NR217" s="3"/>
      <c r="NS217" s="3"/>
      <c r="NT217" s="3"/>
      <c r="NU217" s="3"/>
      <c r="NV217" s="3"/>
      <c r="NW217" s="3"/>
      <c r="NX217" s="3"/>
      <c r="NY217" s="3"/>
      <c r="NZ217" s="3"/>
      <c r="OA217" s="3"/>
      <c r="OB217" s="3"/>
      <c r="OC217" s="3"/>
      <c r="OD217" s="3"/>
      <c r="OE217" s="3"/>
      <c r="OF217" s="3"/>
      <c r="OG217" s="3"/>
      <c r="OH217" s="3"/>
      <c r="OI217" s="3"/>
      <c r="OJ217" s="3"/>
      <c r="OK217" s="3"/>
      <c r="OL217" s="3"/>
      <c r="OM217" s="3"/>
      <c r="ON217" s="3"/>
      <c r="OO217" s="3"/>
      <c r="OP217" s="3"/>
      <c r="OQ217" s="3"/>
      <c r="OR217" s="3"/>
      <c r="OS217" s="3"/>
      <c r="OT217" s="3"/>
      <c r="OU217" s="3"/>
      <c r="OV217" s="3"/>
      <c r="OW217" s="3"/>
      <c r="OX217" s="3"/>
      <c r="OY217" s="3"/>
      <c r="OZ217" s="3"/>
      <c r="PA217" s="3"/>
      <c r="PB217" s="3"/>
      <c r="PC217" s="3"/>
      <c r="PD217" s="3"/>
      <c r="PE217" s="3"/>
      <c r="PF217" s="3"/>
      <c r="PG217" s="3"/>
      <c r="PH217" s="3"/>
      <c r="PI217" s="3"/>
      <c r="PJ217" s="3"/>
      <c r="PK217" s="3"/>
      <c r="PL217" s="3"/>
      <c r="PM217" s="3"/>
      <c r="PN217" s="3"/>
      <c r="PO217" s="3"/>
      <c r="PP217" s="3"/>
      <c r="PQ217" s="3"/>
      <c r="PR217" s="3"/>
      <c r="PS217" s="3"/>
      <c r="PT217" s="3"/>
      <c r="PU217" s="3"/>
      <c r="PV217" s="3"/>
      <c r="PW217" s="3"/>
      <c r="PX217" s="3"/>
      <c r="PY217" s="3"/>
      <c r="PZ217" s="3"/>
      <c r="QA217" s="3"/>
      <c r="QB217" s="3"/>
      <c r="QC217" s="3"/>
      <c r="QD217" s="3"/>
      <c r="QE217" s="3"/>
      <c r="QF217" s="3"/>
      <c r="QG217" s="3"/>
      <c r="QH217" s="3"/>
      <c r="QI217" s="3"/>
      <c r="QJ217" s="3"/>
      <c r="QK217" s="3"/>
      <c r="QL217" s="3"/>
      <c r="QM217" s="3"/>
      <c r="QN217" s="3"/>
      <c r="QO217" s="3"/>
      <c r="QP217" s="3"/>
      <c r="QQ217" s="3"/>
      <c r="QR217" s="3"/>
      <c r="QS217" s="3"/>
      <c r="QT217" s="3"/>
      <c r="QU217" s="3"/>
      <c r="QV217" s="3"/>
      <c r="QW217" s="3"/>
      <c r="QX217" s="3"/>
      <c r="QY217" s="3"/>
      <c r="QZ217" s="3"/>
      <c r="RA217" s="3"/>
      <c r="RB217" s="3"/>
      <c r="RC217" s="3"/>
      <c r="RD217" s="3"/>
      <c r="RE217" s="3"/>
      <c r="RF217" s="3"/>
      <c r="RG217" s="3"/>
      <c r="RH217" s="3"/>
      <c r="RI217" s="3"/>
      <c r="RJ217" s="3"/>
      <c r="RK217" s="3"/>
      <c r="RL217" s="3"/>
      <c r="RM217" s="3"/>
      <c r="RN217" s="3"/>
      <c r="RO217" s="3"/>
      <c r="RP217" s="3"/>
      <c r="RQ217" s="3"/>
      <c r="RR217" s="3"/>
      <c r="RS217" s="3"/>
      <c r="RT217" s="3"/>
      <c r="RU217" s="3"/>
      <c r="RV217" s="3"/>
      <c r="RW217" s="3"/>
      <c r="RX217" s="3"/>
      <c r="RY217" s="3"/>
      <c r="RZ217" s="3"/>
      <c r="SA217" s="3"/>
      <c r="SB217" s="3"/>
      <c r="SC217" s="3"/>
      <c r="SD217" s="3"/>
      <c r="SE217" s="3"/>
      <c r="SF217" s="3"/>
      <c r="SG217" s="3"/>
      <c r="SH217" s="3"/>
      <c r="SI217" s="3"/>
      <c r="SJ217" s="3"/>
      <c r="SK217" s="3"/>
      <c r="SL217" s="3"/>
      <c r="SM217" s="3"/>
      <c r="SN217" s="3"/>
      <c r="SO217" s="3"/>
      <c r="SP217" s="3"/>
      <c r="SQ217" s="3"/>
      <c r="SR217" s="3"/>
      <c r="SS217" s="3"/>
      <c r="ST217" s="3"/>
      <c r="SU217" s="3"/>
      <c r="SV217" s="3"/>
      <c r="SW217" s="3"/>
      <c r="SX217" s="3"/>
      <c r="SY217" s="3"/>
      <c r="SZ217" s="3"/>
      <c r="TA217" s="3"/>
      <c r="TB217" s="3"/>
      <c r="TC217" s="3"/>
      <c r="TD217" s="3"/>
      <c r="TE217" s="3"/>
      <c r="TF217" s="3"/>
      <c r="TG217" s="3"/>
      <c r="TH217" s="3"/>
      <c r="TI217" s="3"/>
      <c r="TJ217" s="3"/>
      <c r="TK217" s="3"/>
      <c r="TL217" s="3"/>
      <c r="TM217" s="3"/>
      <c r="TN217" s="3"/>
      <c r="TO217" s="3"/>
      <c r="TP217" s="3"/>
      <c r="TQ217" s="3"/>
      <c r="TR217" s="3"/>
      <c r="TS217" s="3"/>
      <c r="TT217" s="3"/>
      <c r="TU217" s="3"/>
      <c r="TV217" s="3"/>
      <c r="TW217" s="3"/>
      <c r="TX217" s="3"/>
      <c r="TY217" s="3"/>
      <c r="TZ217" s="3"/>
      <c r="UA217" s="3"/>
      <c r="UB217" s="3"/>
      <c r="UC217" s="3"/>
      <c r="UD217" s="3"/>
      <c r="UE217" s="3"/>
      <c r="UF217" s="3"/>
      <c r="UG217" s="3"/>
      <c r="UH217" s="3"/>
      <c r="UI217" s="3"/>
      <c r="UJ217" s="3"/>
      <c r="UK217" s="3"/>
      <c r="UL217" s="3"/>
      <c r="UM217" s="3"/>
      <c r="UN217" s="3"/>
      <c r="UO217" s="3"/>
      <c r="UP217" s="3"/>
      <c r="UQ217" s="3"/>
      <c r="UR217" s="3"/>
      <c r="US217" s="3"/>
      <c r="UT217" s="3"/>
      <c r="UU217" s="3"/>
      <c r="UV217" s="3"/>
      <c r="UW217" s="3"/>
      <c r="UX217" s="3"/>
      <c r="UY217" s="3"/>
      <c r="UZ217" s="3"/>
      <c r="VA217" s="3"/>
      <c r="VB217" s="3"/>
      <c r="VC217" s="3"/>
      <c r="VD217" s="3"/>
      <c r="VE217" s="3"/>
      <c r="VF217" s="3"/>
      <c r="VG217" s="3"/>
      <c r="VH217" s="3"/>
      <c r="VI217" s="3"/>
      <c r="VJ217" s="3"/>
      <c r="VK217" s="3"/>
      <c r="VL217" s="3"/>
      <c r="VM217" s="3"/>
      <c r="VN217" s="3"/>
      <c r="VO217" s="3"/>
      <c r="VP217" s="3"/>
      <c r="VQ217" s="3"/>
      <c r="VR217" s="3"/>
      <c r="VS217" s="3"/>
      <c r="VT217" s="3"/>
      <c r="VU217" s="3"/>
      <c r="VV217" s="3"/>
      <c r="VW217" s="3"/>
      <c r="VX217" s="3"/>
      <c r="VY217" s="3"/>
      <c r="VZ217" s="3"/>
      <c r="WA217" s="3"/>
      <c r="WB217" s="3"/>
      <c r="WC217" s="3"/>
      <c r="WD217" s="3"/>
      <c r="WE217" s="3"/>
      <c r="WF217" s="3"/>
      <c r="WG217" s="3"/>
      <c r="WH217" s="3"/>
      <c r="WI217" s="3"/>
      <c r="WJ217" s="3"/>
      <c r="WK217" s="3"/>
      <c r="WL217" s="3"/>
      <c r="WM217" s="3"/>
      <c r="WN217" s="3"/>
      <c r="WO217" s="3"/>
      <c r="WP217" s="3"/>
      <c r="WQ217" s="3"/>
      <c r="WR217" s="3"/>
      <c r="WS217" s="3"/>
      <c r="WT217" s="3"/>
      <c r="WU217" s="3"/>
      <c r="WV217" s="3"/>
      <c r="WW217" s="3"/>
      <c r="WX217" s="3"/>
      <c r="WY217" s="3"/>
      <c r="WZ217" s="3"/>
      <c r="XA217" s="3"/>
      <c r="XB217" s="3"/>
      <c r="XC217" s="3"/>
      <c r="XD217" s="3"/>
      <c r="XE217" s="3"/>
      <c r="XF217" s="3"/>
      <c r="XG217" s="3"/>
      <c r="XH217" s="3"/>
      <c r="XI217" s="3"/>
      <c r="XJ217" s="3"/>
      <c r="XK217" s="3"/>
      <c r="XL217" s="3"/>
      <c r="XM217" s="3"/>
      <c r="XN217" s="3"/>
      <c r="XO217" s="3"/>
      <c r="XP217" s="3"/>
      <c r="XQ217" s="3"/>
      <c r="XR217" s="3"/>
      <c r="XS217" s="3"/>
      <c r="XT217" s="3"/>
      <c r="XU217" s="3"/>
      <c r="XV217" s="3"/>
      <c r="XW217" s="3"/>
      <c r="XX217" s="3"/>
      <c r="XY217" s="3"/>
      <c r="XZ217" s="3"/>
      <c r="YA217" s="3"/>
      <c r="YB217" s="3"/>
      <c r="YC217" s="3"/>
      <c r="YD217" s="3"/>
      <c r="YE217" s="3"/>
      <c r="YF217" s="3"/>
      <c r="YG217" s="3"/>
      <c r="YH217" s="3"/>
      <c r="YI217" s="3"/>
      <c r="YJ217" s="3"/>
      <c r="YK217" s="3"/>
      <c r="YL217" s="3"/>
      <c r="YM217" s="3"/>
      <c r="YN217" s="3"/>
      <c r="YO217" s="3"/>
      <c r="YP217" s="3"/>
      <c r="YQ217" s="3"/>
      <c r="YR217" s="3"/>
      <c r="YS217" s="3"/>
      <c r="YT217" s="3"/>
      <c r="YU217" s="3"/>
      <c r="YV217" s="3"/>
      <c r="YW217" s="3"/>
      <c r="YX217" s="3"/>
      <c r="YY217" s="3"/>
      <c r="YZ217" s="3"/>
      <c r="ZA217" s="3"/>
      <c r="ZB217" s="3"/>
      <c r="ZC217" s="3"/>
      <c r="ZD217" s="3"/>
      <c r="ZE217" s="3"/>
      <c r="ZF217" s="3"/>
      <c r="ZG217" s="3"/>
      <c r="ZH217" s="3"/>
      <c r="ZI217" s="3"/>
      <c r="ZJ217" s="3"/>
      <c r="ZK217" s="3"/>
      <c r="ZL217" s="3"/>
      <c r="ZM217" s="3"/>
      <c r="ZN217" s="3"/>
      <c r="ZO217" s="3"/>
      <c r="ZP217" s="3"/>
      <c r="ZQ217" s="3"/>
      <c r="ZR217" s="3"/>
      <c r="ZS217" s="3"/>
      <c r="ZT217" s="3"/>
      <c r="ZU217" s="3"/>
      <c r="ZV217" s="3"/>
      <c r="ZW217" s="3"/>
      <c r="ZX217" s="3"/>
      <c r="ZY217" s="3"/>
      <c r="ZZ217" s="3"/>
      <c r="AAA217" s="3"/>
      <c r="AAB217" s="3"/>
      <c r="AAC217" s="3"/>
      <c r="AAD217" s="3"/>
      <c r="AAE217" s="3"/>
      <c r="AAF217" s="3"/>
      <c r="AAG217" s="3"/>
      <c r="AAH217" s="3"/>
      <c r="AAI217" s="3"/>
      <c r="AAJ217" s="3"/>
      <c r="AAK217" s="3"/>
      <c r="AAL217" s="3"/>
      <c r="AAM217" s="3"/>
      <c r="AAN217" s="3"/>
      <c r="AAO217" s="3"/>
      <c r="AAP217" s="3"/>
      <c r="AAQ217" s="3"/>
      <c r="AAR217" s="3"/>
      <c r="AAS217" s="3"/>
      <c r="AAT217" s="3"/>
      <c r="AAU217" s="3"/>
      <c r="AAV217" s="3"/>
      <c r="AAW217" s="3"/>
      <c r="AAX217" s="3"/>
      <c r="AAY217" s="3"/>
      <c r="AAZ217" s="3"/>
      <c r="ABA217" s="3"/>
      <c r="ABB217" s="3"/>
      <c r="ABC217" s="3"/>
      <c r="ABD217" s="3"/>
      <c r="ABE217" s="3"/>
      <c r="ABF217" s="3"/>
      <c r="ABG217" s="3"/>
      <c r="ABH217" s="3"/>
      <c r="ABI217" s="3"/>
      <c r="ABJ217" s="3"/>
      <c r="ABK217" s="3"/>
      <c r="ABL217" s="3"/>
      <c r="ABM217" s="3"/>
      <c r="ABN217" s="3"/>
      <c r="ABO217" s="3"/>
      <c r="ABP217" s="3"/>
      <c r="ABQ217" s="3"/>
      <c r="ABR217" s="3"/>
      <c r="ABS217" s="3"/>
      <c r="ABT217" s="3"/>
      <c r="ABU217" s="3"/>
      <c r="ABV217" s="3"/>
      <c r="ABW217" s="3"/>
      <c r="ABX217" s="3"/>
      <c r="ABY217" s="3"/>
      <c r="ABZ217" s="3"/>
      <c r="ACA217" s="3"/>
      <c r="ACB217" s="3"/>
      <c r="ACC217" s="3"/>
      <c r="ACD217" s="3"/>
      <c r="ACE217" s="3"/>
      <c r="ACF217" s="3"/>
      <c r="ACG217" s="3"/>
      <c r="ACH217" s="3"/>
      <c r="ACI217" s="3"/>
      <c r="ACJ217" s="3"/>
      <c r="ACK217" s="3"/>
      <c r="ACL217" s="3"/>
      <c r="ACM217" s="3"/>
      <c r="ACN217" s="3"/>
      <c r="ACO217" s="3"/>
      <c r="ACP217" s="3"/>
      <c r="ACQ217" s="3"/>
      <c r="ACR217" s="3"/>
      <c r="ACS217" s="3"/>
      <c r="ACT217" s="3"/>
      <c r="ACU217" s="3"/>
      <c r="ACV217" s="3"/>
      <c r="ACW217" s="3"/>
      <c r="ACX217" s="3"/>
      <c r="ACY217" s="3"/>
      <c r="ACZ217" s="3"/>
      <c r="ADA217" s="3"/>
      <c r="ADB217" s="3"/>
      <c r="ADC217" s="3"/>
      <c r="ADD217" s="3"/>
      <c r="ADE217" s="3"/>
      <c r="ADF217" s="3"/>
      <c r="ADG217" s="3"/>
      <c r="ADH217" s="3"/>
      <c r="ADI217" s="3"/>
      <c r="ADJ217" s="3"/>
      <c r="ADK217" s="3"/>
      <c r="ADL217" s="3"/>
      <c r="ADM217" s="3"/>
      <c r="ADN217" s="3"/>
      <c r="ADO217" s="3"/>
      <c r="ADP217" s="3"/>
      <c r="ADQ217" s="3"/>
      <c r="ADR217" s="3"/>
      <c r="ADS217" s="3"/>
      <c r="ADT217" s="3"/>
      <c r="ADU217" s="3"/>
      <c r="ADV217" s="3"/>
      <c r="ADW217" s="3"/>
      <c r="ADX217" s="3"/>
      <c r="ADY217" s="3"/>
      <c r="ADZ217" s="3"/>
      <c r="AEA217" s="3"/>
      <c r="AEB217" s="3"/>
      <c r="AEC217" s="3"/>
      <c r="AED217" s="3"/>
      <c r="AEE217" s="3"/>
      <c r="AEF217" s="3"/>
      <c r="AEG217" s="3"/>
      <c r="AEH217" s="3"/>
      <c r="AEI217" s="3"/>
      <c r="AEJ217" s="3"/>
      <c r="AEK217" s="3"/>
      <c r="AEL217" s="3"/>
      <c r="AEM217" s="3"/>
      <c r="AEN217" s="3"/>
      <c r="AEO217" s="3"/>
      <c r="AEP217" s="3"/>
      <c r="AEQ217" s="3"/>
      <c r="AER217" s="3"/>
      <c r="AES217" s="3"/>
      <c r="AET217" s="3"/>
      <c r="AEU217" s="3"/>
      <c r="AEV217" s="3"/>
      <c r="AEW217" s="3"/>
      <c r="AEX217" s="3"/>
      <c r="AEY217" s="3"/>
      <c r="AEZ217" s="3"/>
      <c r="AFA217" s="3"/>
      <c r="AFB217" s="3"/>
      <c r="AFC217" s="3"/>
      <c r="AFD217" s="3"/>
      <c r="AFE217" s="3"/>
      <c r="AFF217" s="3"/>
      <c r="AFG217" s="3"/>
      <c r="AFH217" s="3"/>
      <c r="AFI217" s="3"/>
      <c r="AFJ217" s="3"/>
      <c r="AFK217" s="3"/>
      <c r="AFL217" s="3"/>
      <c r="AFM217" s="3"/>
      <c r="AFN217" s="3"/>
      <c r="AFO217" s="3"/>
      <c r="AFP217" s="3"/>
      <c r="AFQ217" s="3"/>
      <c r="AFR217" s="3"/>
      <c r="AFS217" s="3"/>
      <c r="AFT217" s="3"/>
      <c r="AFU217" s="3"/>
      <c r="AFV217" s="3"/>
      <c r="AFW217" s="3"/>
      <c r="AFX217" s="3"/>
      <c r="AFY217" s="3"/>
      <c r="AFZ217" s="3"/>
      <c r="AGA217" s="3"/>
      <c r="AGB217" s="3"/>
      <c r="AGC217" s="3"/>
      <c r="AGD217" s="3"/>
      <c r="AGE217" s="3"/>
      <c r="AGF217" s="3"/>
      <c r="AGG217" s="3"/>
      <c r="AGH217" s="3"/>
      <c r="AGI217" s="3"/>
      <c r="AGJ217" s="3"/>
      <c r="AGK217" s="3"/>
      <c r="AGL217" s="3"/>
      <c r="AGM217" s="3"/>
      <c r="AGN217" s="3"/>
      <c r="AGO217" s="3"/>
      <c r="AGP217" s="3"/>
      <c r="AGQ217" s="3"/>
      <c r="AGR217" s="3"/>
      <c r="AGS217" s="3"/>
      <c r="AGT217" s="3"/>
      <c r="AGU217" s="3"/>
      <c r="AGV217" s="3"/>
      <c r="AGW217" s="3"/>
      <c r="AGX217" s="3"/>
      <c r="AGY217" s="3"/>
      <c r="AGZ217" s="3"/>
      <c r="AHA217" s="3"/>
      <c r="AHB217" s="3"/>
      <c r="AHC217" s="3"/>
      <c r="AHD217" s="3"/>
      <c r="AHE217" s="3"/>
      <c r="AHF217" s="3"/>
      <c r="AHG217" s="3"/>
      <c r="AHH217" s="3"/>
      <c r="AHI217" s="3"/>
      <c r="AHJ217" s="3"/>
      <c r="AHK217" s="3"/>
      <c r="AHL217" s="3"/>
      <c r="AHM217" s="3"/>
      <c r="AHN217" s="3"/>
      <c r="AHO217" s="3"/>
      <c r="AHP217" s="3"/>
      <c r="AHQ217" s="3"/>
      <c r="AHR217" s="3"/>
      <c r="AHS217" s="3"/>
      <c r="AHT217" s="3"/>
      <c r="AHU217" s="3"/>
      <c r="AHV217" s="3"/>
      <c r="AHW217" s="3"/>
      <c r="AHX217" s="3"/>
      <c r="AHY217" s="3"/>
      <c r="AHZ217" s="3"/>
      <c r="AIA217" s="3"/>
      <c r="AIB217" s="3"/>
      <c r="AIC217" s="3"/>
      <c r="AID217" s="3"/>
      <c r="AIE217" s="3"/>
      <c r="AIF217" s="3"/>
      <c r="AIG217" s="3"/>
      <c r="AIH217" s="3"/>
      <c r="AII217" s="3"/>
      <c r="AIJ217" s="3"/>
      <c r="AIK217" s="3"/>
      <c r="AIL217" s="3"/>
      <c r="AIM217" s="3"/>
      <c r="AIN217" s="3"/>
      <c r="AIO217" s="3"/>
      <c r="AIP217" s="3"/>
      <c r="AIQ217" s="3"/>
      <c r="AIR217" s="3"/>
      <c r="AIS217" s="3"/>
      <c r="AIT217" s="3"/>
      <c r="AIU217" s="3"/>
      <c r="AIV217" s="3"/>
      <c r="AIW217" s="3"/>
      <c r="AIX217" s="3"/>
      <c r="AIY217" s="3"/>
      <c r="AIZ217" s="3"/>
      <c r="AJA217" s="3"/>
      <c r="AJB217" s="3"/>
      <c r="AJC217" s="3"/>
      <c r="AJD217" s="3"/>
      <c r="AJE217" s="3"/>
      <c r="AJF217" s="3"/>
      <c r="AJG217" s="3"/>
      <c r="AJH217" s="3"/>
      <c r="AJI217" s="3"/>
      <c r="AJJ217" s="3"/>
      <c r="AJK217" s="3"/>
      <c r="AJL217" s="3"/>
      <c r="AJM217" s="3"/>
      <c r="AJN217" s="3"/>
      <c r="AJO217" s="3"/>
      <c r="AJP217" s="3"/>
      <c r="AJQ217" s="3"/>
      <c r="AJR217" s="3"/>
      <c r="AJS217" s="3"/>
      <c r="AJT217" s="3"/>
      <c r="AJU217" s="3"/>
      <c r="AJV217" s="3"/>
      <c r="AJW217" s="3"/>
      <c r="AJX217" s="3"/>
      <c r="AJY217" s="3"/>
      <c r="AJZ217" s="3"/>
      <c r="AKA217" s="3"/>
      <c r="AKB217" s="3"/>
      <c r="AKC217" s="3"/>
      <c r="AKD217" s="3"/>
      <c r="AKE217" s="3"/>
      <c r="AKF217" s="3"/>
      <c r="AKG217" s="3"/>
      <c r="AKH217" s="3"/>
      <c r="AKI217" s="3"/>
      <c r="AKJ217" s="3"/>
      <c r="AKK217" s="3"/>
      <c r="AKL217" s="3"/>
      <c r="AKM217" s="3"/>
      <c r="AKN217" s="3"/>
      <c r="AKO217" s="3"/>
      <c r="AKP217" s="3"/>
      <c r="AKQ217" s="3"/>
      <c r="AKR217" s="3"/>
      <c r="AKS217" s="3"/>
      <c r="AKT217" s="3"/>
      <c r="AKU217" s="3"/>
      <c r="AKV217" s="3"/>
      <c r="AKW217" s="3"/>
      <c r="AKX217" s="3"/>
      <c r="AKY217" s="3"/>
      <c r="AKZ217" s="3"/>
      <c r="ALA217" s="3"/>
    </row>
    <row r="218" spans="1:989" s="35" customFormat="1" ht="38.25" x14ac:dyDescent="0.2">
      <c r="A218" s="13" t="s">
        <v>213</v>
      </c>
      <c r="B218" s="72">
        <v>-105547.9</v>
      </c>
      <c r="C218" s="72">
        <v>-105547.9</v>
      </c>
      <c r="D218" s="72">
        <v>-105547.9</v>
      </c>
      <c r="E218" s="69">
        <f t="shared" si="67"/>
        <v>100</v>
      </c>
      <c r="F218" s="69">
        <f t="shared" si="68"/>
        <v>100</v>
      </c>
      <c r="G218" s="86">
        <v>-105547.9</v>
      </c>
      <c r="H218" s="68">
        <f t="shared" si="69"/>
        <v>0</v>
      </c>
      <c r="I218" s="68">
        <f t="shared" si="70"/>
        <v>0</v>
      </c>
      <c r="J218" s="70">
        <f t="shared" si="71"/>
        <v>0</v>
      </c>
      <c r="K218" s="70">
        <f t="shared" si="72"/>
        <v>0</v>
      </c>
      <c r="L218" s="71">
        <f t="shared" si="73"/>
        <v>0</v>
      </c>
      <c r="M218" s="71">
        <f t="shared" si="74"/>
        <v>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/>
      <c r="JQ218" s="3"/>
      <c r="JR218" s="3"/>
      <c r="JS218" s="3"/>
      <c r="JT218" s="3"/>
      <c r="JU218" s="3"/>
      <c r="JV218" s="3"/>
      <c r="JW218" s="3"/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/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/>
      <c r="MD218" s="3"/>
      <c r="ME218" s="3"/>
      <c r="MF218" s="3"/>
      <c r="MG218" s="3"/>
      <c r="MH218" s="3"/>
      <c r="MI218" s="3"/>
      <c r="MJ218" s="3"/>
      <c r="MK218" s="3"/>
      <c r="ML218" s="3"/>
      <c r="MM218" s="3"/>
      <c r="MN218" s="3"/>
      <c r="MO218" s="3"/>
      <c r="MP218" s="3"/>
      <c r="MQ218" s="3"/>
      <c r="MR218" s="3"/>
      <c r="MS218" s="3"/>
      <c r="MT218" s="3"/>
      <c r="MU218" s="3"/>
      <c r="MV218" s="3"/>
      <c r="MW218" s="3"/>
      <c r="MX218" s="3"/>
      <c r="MY218" s="3"/>
      <c r="MZ218" s="3"/>
      <c r="NA218" s="3"/>
      <c r="NB218" s="3"/>
      <c r="NC218" s="3"/>
      <c r="ND218" s="3"/>
      <c r="NE218" s="3"/>
      <c r="NF218" s="3"/>
      <c r="NG218" s="3"/>
      <c r="NH218" s="3"/>
      <c r="NI218" s="3"/>
      <c r="NJ218" s="3"/>
      <c r="NK218" s="3"/>
      <c r="NL218" s="3"/>
      <c r="NM218" s="3"/>
      <c r="NN218" s="3"/>
      <c r="NO218" s="3"/>
      <c r="NP218" s="3"/>
      <c r="NQ218" s="3"/>
      <c r="NR218" s="3"/>
      <c r="NS218" s="3"/>
      <c r="NT218" s="3"/>
      <c r="NU218" s="3"/>
      <c r="NV218" s="3"/>
      <c r="NW218" s="3"/>
      <c r="NX218" s="3"/>
      <c r="NY218" s="3"/>
      <c r="NZ218" s="3"/>
      <c r="OA218" s="3"/>
      <c r="OB218" s="3"/>
      <c r="OC218" s="3"/>
      <c r="OD218" s="3"/>
      <c r="OE218" s="3"/>
      <c r="OF218" s="3"/>
      <c r="OG218" s="3"/>
      <c r="OH218" s="3"/>
      <c r="OI218" s="3"/>
      <c r="OJ218" s="3"/>
      <c r="OK218" s="3"/>
      <c r="OL218" s="3"/>
      <c r="OM218" s="3"/>
      <c r="ON218" s="3"/>
      <c r="OO218" s="3"/>
      <c r="OP218" s="3"/>
      <c r="OQ218" s="3"/>
      <c r="OR218" s="3"/>
      <c r="OS218" s="3"/>
      <c r="OT218" s="3"/>
      <c r="OU218" s="3"/>
      <c r="OV218" s="3"/>
      <c r="OW218" s="3"/>
      <c r="OX218" s="3"/>
      <c r="OY218" s="3"/>
      <c r="OZ218" s="3"/>
      <c r="PA218" s="3"/>
      <c r="PB218" s="3"/>
      <c r="PC218" s="3"/>
      <c r="PD218" s="3"/>
      <c r="PE218" s="3"/>
      <c r="PF218" s="3"/>
      <c r="PG218" s="3"/>
      <c r="PH218" s="3"/>
      <c r="PI218" s="3"/>
      <c r="PJ218" s="3"/>
      <c r="PK218" s="3"/>
      <c r="PL218" s="3"/>
      <c r="PM218" s="3"/>
      <c r="PN218" s="3"/>
      <c r="PO218" s="3"/>
      <c r="PP218" s="3"/>
      <c r="PQ218" s="3"/>
      <c r="PR218" s="3"/>
      <c r="PS218" s="3"/>
      <c r="PT218" s="3"/>
      <c r="PU218" s="3"/>
      <c r="PV218" s="3"/>
      <c r="PW218" s="3"/>
      <c r="PX218" s="3"/>
      <c r="PY218" s="3"/>
      <c r="PZ218" s="3"/>
      <c r="QA218" s="3"/>
      <c r="QB218" s="3"/>
      <c r="QC218" s="3"/>
      <c r="QD218" s="3"/>
      <c r="QE218" s="3"/>
      <c r="QF218" s="3"/>
      <c r="QG218" s="3"/>
      <c r="QH218" s="3"/>
      <c r="QI218" s="3"/>
      <c r="QJ218" s="3"/>
      <c r="QK218" s="3"/>
      <c r="QL218" s="3"/>
      <c r="QM218" s="3"/>
      <c r="QN218" s="3"/>
      <c r="QO218" s="3"/>
      <c r="QP218" s="3"/>
      <c r="QQ218" s="3"/>
      <c r="QR218" s="3"/>
      <c r="QS218" s="3"/>
      <c r="QT218" s="3"/>
      <c r="QU218" s="3"/>
      <c r="QV218" s="3"/>
      <c r="QW218" s="3"/>
      <c r="QX218" s="3"/>
      <c r="QY218" s="3"/>
      <c r="QZ218" s="3"/>
      <c r="RA218" s="3"/>
      <c r="RB218" s="3"/>
      <c r="RC218" s="3"/>
      <c r="RD218" s="3"/>
      <c r="RE218" s="3"/>
      <c r="RF218" s="3"/>
      <c r="RG218" s="3"/>
      <c r="RH218" s="3"/>
      <c r="RI218" s="3"/>
      <c r="RJ218" s="3"/>
      <c r="RK218" s="3"/>
      <c r="RL218" s="3"/>
      <c r="RM218" s="3"/>
      <c r="RN218" s="3"/>
      <c r="RO218" s="3"/>
      <c r="RP218" s="3"/>
      <c r="RQ218" s="3"/>
      <c r="RR218" s="3"/>
      <c r="RS218" s="3"/>
      <c r="RT218" s="3"/>
      <c r="RU218" s="3"/>
      <c r="RV218" s="3"/>
      <c r="RW218" s="3"/>
      <c r="RX218" s="3"/>
      <c r="RY218" s="3"/>
      <c r="RZ218" s="3"/>
      <c r="SA218" s="3"/>
      <c r="SB218" s="3"/>
      <c r="SC218" s="3"/>
      <c r="SD218" s="3"/>
      <c r="SE218" s="3"/>
      <c r="SF218" s="3"/>
      <c r="SG218" s="3"/>
      <c r="SH218" s="3"/>
      <c r="SI218" s="3"/>
      <c r="SJ218" s="3"/>
      <c r="SK218" s="3"/>
      <c r="SL218" s="3"/>
      <c r="SM218" s="3"/>
      <c r="SN218" s="3"/>
      <c r="SO218" s="3"/>
      <c r="SP218" s="3"/>
      <c r="SQ218" s="3"/>
      <c r="SR218" s="3"/>
      <c r="SS218" s="3"/>
      <c r="ST218" s="3"/>
      <c r="SU218" s="3"/>
      <c r="SV218" s="3"/>
      <c r="SW218" s="3"/>
      <c r="SX218" s="3"/>
      <c r="SY218" s="3"/>
      <c r="SZ218" s="3"/>
      <c r="TA218" s="3"/>
      <c r="TB218" s="3"/>
      <c r="TC218" s="3"/>
      <c r="TD218" s="3"/>
      <c r="TE218" s="3"/>
      <c r="TF218" s="3"/>
      <c r="TG218" s="3"/>
      <c r="TH218" s="3"/>
      <c r="TI218" s="3"/>
      <c r="TJ218" s="3"/>
      <c r="TK218" s="3"/>
      <c r="TL218" s="3"/>
      <c r="TM218" s="3"/>
      <c r="TN218" s="3"/>
      <c r="TO218" s="3"/>
      <c r="TP218" s="3"/>
      <c r="TQ218" s="3"/>
      <c r="TR218" s="3"/>
      <c r="TS218" s="3"/>
      <c r="TT218" s="3"/>
      <c r="TU218" s="3"/>
      <c r="TV218" s="3"/>
      <c r="TW218" s="3"/>
      <c r="TX218" s="3"/>
      <c r="TY218" s="3"/>
      <c r="TZ218" s="3"/>
      <c r="UA218" s="3"/>
      <c r="UB218" s="3"/>
      <c r="UC218" s="3"/>
      <c r="UD218" s="3"/>
      <c r="UE218" s="3"/>
      <c r="UF218" s="3"/>
      <c r="UG218" s="3"/>
      <c r="UH218" s="3"/>
      <c r="UI218" s="3"/>
      <c r="UJ218" s="3"/>
      <c r="UK218" s="3"/>
      <c r="UL218" s="3"/>
      <c r="UM218" s="3"/>
      <c r="UN218" s="3"/>
      <c r="UO218" s="3"/>
      <c r="UP218" s="3"/>
      <c r="UQ218" s="3"/>
      <c r="UR218" s="3"/>
      <c r="US218" s="3"/>
      <c r="UT218" s="3"/>
      <c r="UU218" s="3"/>
      <c r="UV218" s="3"/>
      <c r="UW218" s="3"/>
      <c r="UX218" s="3"/>
      <c r="UY218" s="3"/>
      <c r="UZ218" s="3"/>
      <c r="VA218" s="3"/>
      <c r="VB218" s="3"/>
      <c r="VC218" s="3"/>
      <c r="VD218" s="3"/>
      <c r="VE218" s="3"/>
      <c r="VF218" s="3"/>
      <c r="VG218" s="3"/>
      <c r="VH218" s="3"/>
      <c r="VI218" s="3"/>
      <c r="VJ218" s="3"/>
      <c r="VK218" s="3"/>
      <c r="VL218" s="3"/>
      <c r="VM218" s="3"/>
      <c r="VN218" s="3"/>
      <c r="VO218" s="3"/>
      <c r="VP218" s="3"/>
      <c r="VQ218" s="3"/>
      <c r="VR218" s="3"/>
      <c r="VS218" s="3"/>
      <c r="VT218" s="3"/>
      <c r="VU218" s="3"/>
      <c r="VV218" s="3"/>
      <c r="VW218" s="3"/>
      <c r="VX218" s="3"/>
      <c r="VY218" s="3"/>
      <c r="VZ218" s="3"/>
      <c r="WA218" s="3"/>
      <c r="WB218" s="3"/>
      <c r="WC218" s="3"/>
      <c r="WD218" s="3"/>
      <c r="WE218" s="3"/>
      <c r="WF218" s="3"/>
      <c r="WG218" s="3"/>
      <c r="WH218" s="3"/>
      <c r="WI218" s="3"/>
      <c r="WJ218" s="3"/>
      <c r="WK218" s="3"/>
      <c r="WL218" s="3"/>
      <c r="WM218" s="3"/>
      <c r="WN218" s="3"/>
      <c r="WO218" s="3"/>
      <c r="WP218" s="3"/>
      <c r="WQ218" s="3"/>
      <c r="WR218" s="3"/>
      <c r="WS218" s="3"/>
      <c r="WT218" s="3"/>
      <c r="WU218" s="3"/>
      <c r="WV218" s="3"/>
      <c r="WW218" s="3"/>
      <c r="WX218" s="3"/>
      <c r="WY218" s="3"/>
      <c r="WZ218" s="3"/>
      <c r="XA218" s="3"/>
      <c r="XB218" s="3"/>
      <c r="XC218" s="3"/>
      <c r="XD218" s="3"/>
      <c r="XE218" s="3"/>
      <c r="XF218" s="3"/>
      <c r="XG218" s="3"/>
      <c r="XH218" s="3"/>
      <c r="XI218" s="3"/>
      <c r="XJ218" s="3"/>
      <c r="XK218" s="3"/>
      <c r="XL218" s="3"/>
      <c r="XM218" s="3"/>
      <c r="XN218" s="3"/>
      <c r="XO218" s="3"/>
      <c r="XP218" s="3"/>
      <c r="XQ218" s="3"/>
      <c r="XR218" s="3"/>
      <c r="XS218" s="3"/>
      <c r="XT218" s="3"/>
      <c r="XU218" s="3"/>
      <c r="XV218" s="3"/>
      <c r="XW218" s="3"/>
      <c r="XX218" s="3"/>
      <c r="XY218" s="3"/>
      <c r="XZ218" s="3"/>
      <c r="YA218" s="3"/>
      <c r="YB218" s="3"/>
      <c r="YC218" s="3"/>
      <c r="YD218" s="3"/>
      <c r="YE218" s="3"/>
      <c r="YF218" s="3"/>
      <c r="YG218" s="3"/>
      <c r="YH218" s="3"/>
      <c r="YI218" s="3"/>
      <c r="YJ218" s="3"/>
      <c r="YK218" s="3"/>
      <c r="YL218" s="3"/>
      <c r="YM218" s="3"/>
      <c r="YN218" s="3"/>
      <c r="YO218" s="3"/>
      <c r="YP218" s="3"/>
      <c r="YQ218" s="3"/>
      <c r="YR218" s="3"/>
      <c r="YS218" s="3"/>
      <c r="YT218" s="3"/>
      <c r="YU218" s="3"/>
      <c r="YV218" s="3"/>
      <c r="YW218" s="3"/>
      <c r="YX218" s="3"/>
      <c r="YY218" s="3"/>
      <c r="YZ218" s="3"/>
      <c r="ZA218" s="3"/>
      <c r="ZB218" s="3"/>
      <c r="ZC218" s="3"/>
      <c r="ZD218" s="3"/>
      <c r="ZE218" s="3"/>
      <c r="ZF218" s="3"/>
      <c r="ZG218" s="3"/>
      <c r="ZH218" s="3"/>
      <c r="ZI218" s="3"/>
      <c r="ZJ218" s="3"/>
      <c r="ZK218" s="3"/>
      <c r="ZL218" s="3"/>
      <c r="ZM218" s="3"/>
      <c r="ZN218" s="3"/>
      <c r="ZO218" s="3"/>
      <c r="ZP218" s="3"/>
      <c r="ZQ218" s="3"/>
      <c r="ZR218" s="3"/>
      <c r="ZS218" s="3"/>
      <c r="ZT218" s="3"/>
      <c r="ZU218" s="3"/>
      <c r="ZV218" s="3"/>
      <c r="ZW218" s="3"/>
      <c r="ZX218" s="3"/>
      <c r="ZY218" s="3"/>
      <c r="ZZ218" s="3"/>
      <c r="AAA218" s="3"/>
      <c r="AAB218" s="3"/>
      <c r="AAC218" s="3"/>
      <c r="AAD218" s="3"/>
      <c r="AAE218" s="3"/>
      <c r="AAF218" s="3"/>
      <c r="AAG218" s="3"/>
      <c r="AAH218" s="3"/>
      <c r="AAI218" s="3"/>
      <c r="AAJ218" s="3"/>
      <c r="AAK218" s="3"/>
      <c r="AAL218" s="3"/>
      <c r="AAM218" s="3"/>
      <c r="AAN218" s="3"/>
      <c r="AAO218" s="3"/>
      <c r="AAP218" s="3"/>
      <c r="AAQ218" s="3"/>
      <c r="AAR218" s="3"/>
      <c r="AAS218" s="3"/>
      <c r="AAT218" s="3"/>
      <c r="AAU218" s="3"/>
      <c r="AAV218" s="3"/>
      <c r="AAW218" s="3"/>
      <c r="AAX218" s="3"/>
      <c r="AAY218" s="3"/>
      <c r="AAZ218" s="3"/>
      <c r="ABA218" s="3"/>
      <c r="ABB218" s="3"/>
      <c r="ABC218" s="3"/>
      <c r="ABD218" s="3"/>
      <c r="ABE218" s="3"/>
      <c r="ABF218" s="3"/>
      <c r="ABG218" s="3"/>
      <c r="ABH218" s="3"/>
      <c r="ABI218" s="3"/>
      <c r="ABJ218" s="3"/>
      <c r="ABK218" s="3"/>
      <c r="ABL218" s="3"/>
      <c r="ABM218" s="3"/>
      <c r="ABN218" s="3"/>
      <c r="ABO218" s="3"/>
      <c r="ABP218" s="3"/>
      <c r="ABQ218" s="3"/>
      <c r="ABR218" s="3"/>
      <c r="ABS218" s="3"/>
      <c r="ABT218" s="3"/>
      <c r="ABU218" s="3"/>
      <c r="ABV218" s="3"/>
      <c r="ABW218" s="3"/>
      <c r="ABX218" s="3"/>
      <c r="ABY218" s="3"/>
      <c r="ABZ218" s="3"/>
      <c r="ACA218" s="3"/>
      <c r="ACB218" s="3"/>
      <c r="ACC218" s="3"/>
      <c r="ACD218" s="3"/>
      <c r="ACE218" s="3"/>
      <c r="ACF218" s="3"/>
      <c r="ACG218" s="3"/>
      <c r="ACH218" s="3"/>
      <c r="ACI218" s="3"/>
      <c r="ACJ218" s="3"/>
      <c r="ACK218" s="3"/>
      <c r="ACL218" s="3"/>
      <c r="ACM218" s="3"/>
      <c r="ACN218" s="3"/>
      <c r="ACO218" s="3"/>
      <c r="ACP218" s="3"/>
      <c r="ACQ218" s="3"/>
      <c r="ACR218" s="3"/>
      <c r="ACS218" s="3"/>
      <c r="ACT218" s="3"/>
      <c r="ACU218" s="3"/>
      <c r="ACV218" s="3"/>
      <c r="ACW218" s="3"/>
      <c r="ACX218" s="3"/>
      <c r="ACY218" s="3"/>
      <c r="ACZ218" s="3"/>
      <c r="ADA218" s="3"/>
      <c r="ADB218" s="3"/>
      <c r="ADC218" s="3"/>
      <c r="ADD218" s="3"/>
      <c r="ADE218" s="3"/>
      <c r="ADF218" s="3"/>
      <c r="ADG218" s="3"/>
      <c r="ADH218" s="3"/>
      <c r="ADI218" s="3"/>
      <c r="ADJ218" s="3"/>
      <c r="ADK218" s="3"/>
      <c r="ADL218" s="3"/>
      <c r="ADM218" s="3"/>
      <c r="ADN218" s="3"/>
      <c r="ADO218" s="3"/>
      <c r="ADP218" s="3"/>
      <c r="ADQ218" s="3"/>
      <c r="ADR218" s="3"/>
      <c r="ADS218" s="3"/>
      <c r="ADT218" s="3"/>
      <c r="ADU218" s="3"/>
      <c r="ADV218" s="3"/>
      <c r="ADW218" s="3"/>
      <c r="ADX218" s="3"/>
      <c r="ADY218" s="3"/>
      <c r="ADZ218" s="3"/>
      <c r="AEA218" s="3"/>
      <c r="AEB218" s="3"/>
      <c r="AEC218" s="3"/>
      <c r="AED218" s="3"/>
      <c r="AEE218" s="3"/>
      <c r="AEF218" s="3"/>
      <c r="AEG218" s="3"/>
      <c r="AEH218" s="3"/>
      <c r="AEI218" s="3"/>
      <c r="AEJ218" s="3"/>
      <c r="AEK218" s="3"/>
      <c r="AEL218" s="3"/>
      <c r="AEM218" s="3"/>
      <c r="AEN218" s="3"/>
      <c r="AEO218" s="3"/>
      <c r="AEP218" s="3"/>
      <c r="AEQ218" s="3"/>
      <c r="AER218" s="3"/>
      <c r="AES218" s="3"/>
      <c r="AET218" s="3"/>
      <c r="AEU218" s="3"/>
      <c r="AEV218" s="3"/>
      <c r="AEW218" s="3"/>
      <c r="AEX218" s="3"/>
      <c r="AEY218" s="3"/>
      <c r="AEZ218" s="3"/>
      <c r="AFA218" s="3"/>
      <c r="AFB218" s="3"/>
      <c r="AFC218" s="3"/>
      <c r="AFD218" s="3"/>
      <c r="AFE218" s="3"/>
      <c r="AFF218" s="3"/>
      <c r="AFG218" s="3"/>
      <c r="AFH218" s="3"/>
      <c r="AFI218" s="3"/>
      <c r="AFJ218" s="3"/>
      <c r="AFK218" s="3"/>
      <c r="AFL218" s="3"/>
      <c r="AFM218" s="3"/>
      <c r="AFN218" s="3"/>
      <c r="AFO218" s="3"/>
      <c r="AFP218" s="3"/>
      <c r="AFQ218" s="3"/>
      <c r="AFR218" s="3"/>
      <c r="AFS218" s="3"/>
      <c r="AFT218" s="3"/>
      <c r="AFU218" s="3"/>
      <c r="AFV218" s="3"/>
      <c r="AFW218" s="3"/>
      <c r="AFX218" s="3"/>
      <c r="AFY218" s="3"/>
      <c r="AFZ218" s="3"/>
      <c r="AGA218" s="3"/>
      <c r="AGB218" s="3"/>
      <c r="AGC218" s="3"/>
      <c r="AGD218" s="3"/>
      <c r="AGE218" s="3"/>
      <c r="AGF218" s="3"/>
      <c r="AGG218" s="3"/>
      <c r="AGH218" s="3"/>
      <c r="AGI218" s="3"/>
      <c r="AGJ218" s="3"/>
      <c r="AGK218" s="3"/>
      <c r="AGL218" s="3"/>
      <c r="AGM218" s="3"/>
      <c r="AGN218" s="3"/>
      <c r="AGO218" s="3"/>
      <c r="AGP218" s="3"/>
      <c r="AGQ218" s="3"/>
      <c r="AGR218" s="3"/>
      <c r="AGS218" s="3"/>
      <c r="AGT218" s="3"/>
      <c r="AGU218" s="3"/>
      <c r="AGV218" s="3"/>
      <c r="AGW218" s="3"/>
      <c r="AGX218" s="3"/>
      <c r="AGY218" s="3"/>
      <c r="AGZ218" s="3"/>
      <c r="AHA218" s="3"/>
      <c r="AHB218" s="3"/>
      <c r="AHC218" s="3"/>
      <c r="AHD218" s="3"/>
      <c r="AHE218" s="3"/>
      <c r="AHF218" s="3"/>
      <c r="AHG218" s="3"/>
      <c r="AHH218" s="3"/>
      <c r="AHI218" s="3"/>
      <c r="AHJ218" s="3"/>
      <c r="AHK218" s="3"/>
      <c r="AHL218" s="3"/>
      <c r="AHM218" s="3"/>
      <c r="AHN218" s="3"/>
      <c r="AHO218" s="3"/>
      <c r="AHP218" s="3"/>
      <c r="AHQ218" s="3"/>
      <c r="AHR218" s="3"/>
      <c r="AHS218" s="3"/>
      <c r="AHT218" s="3"/>
      <c r="AHU218" s="3"/>
      <c r="AHV218" s="3"/>
      <c r="AHW218" s="3"/>
      <c r="AHX218" s="3"/>
      <c r="AHY218" s="3"/>
      <c r="AHZ218" s="3"/>
      <c r="AIA218" s="3"/>
      <c r="AIB218" s="3"/>
      <c r="AIC218" s="3"/>
      <c r="AID218" s="3"/>
      <c r="AIE218" s="3"/>
      <c r="AIF218" s="3"/>
      <c r="AIG218" s="3"/>
      <c r="AIH218" s="3"/>
      <c r="AII218" s="3"/>
      <c r="AIJ218" s="3"/>
      <c r="AIK218" s="3"/>
      <c r="AIL218" s="3"/>
      <c r="AIM218" s="3"/>
      <c r="AIN218" s="3"/>
      <c r="AIO218" s="3"/>
      <c r="AIP218" s="3"/>
      <c r="AIQ218" s="3"/>
      <c r="AIR218" s="3"/>
      <c r="AIS218" s="3"/>
      <c r="AIT218" s="3"/>
      <c r="AIU218" s="3"/>
      <c r="AIV218" s="3"/>
      <c r="AIW218" s="3"/>
      <c r="AIX218" s="3"/>
      <c r="AIY218" s="3"/>
      <c r="AIZ218" s="3"/>
      <c r="AJA218" s="3"/>
      <c r="AJB218" s="3"/>
      <c r="AJC218" s="3"/>
      <c r="AJD218" s="3"/>
      <c r="AJE218" s="3"/>
      <c r="AJF218" s="3"/>
      <c r="AJG218" s="3"/>
      <c r="AJH218" s="3"/>
      <c r="AJI218" s="3"/>
      <c r="AJJ218" s="3"/>
      <c r="AJK218" s="3"/>
      <c r="AJL218" s="3"/>
      <c r="AJM218" s="3"/>
      <c r="AJN218" s="3"/>
      <c r="AJO218" s="3"/>
      <c r="AJP218" s="3"/>
      <c r="AJQ218" s="3"/>
      <c r="AJR218" s="3"/>
      <c r="AJS218" s="3"/>
      <c r="AJT218" s="3"/>
      <c r="AJU218" s="3"/>
      <c r="AJV218" s="3"/>
      <c r="AJW218" s="3"/>
      <c r="AJX218" s="3"/>
      <c r="AJY218" s="3"/>
      <c r="AJZ218" s="3"/>
      <c r="AKA218" s="3"/>
      <c r="AKB218" s="3"/>
      <c r="AKC218" s="3"/>
      <c r="AKD218" s="3"/>
      <c r="AKE218" s="3"/>
      <c r="AKF218" s="3"/>
      <c r="AKG218" s="3"/>
      <c r="AKH218" s="3"/>
      <c r="AKI218" s="3"/>
      <c r="AKJ218" s="3"/>
      <c r="AKK218" s="3"/>
      <c r="AKL218" s="3"/>
      <c r="AKM218" s="3"/>
      <c r="AKN218" s="3"/>
      <c r="AKO218" s="3"/>
      <c r="AKP218" s="3"/>
      <c r="AKQ218" s="3"/>
      <c r="AKR218" s="3"/>
      <c r="AKS218" s="3"/>
      <c r="AKT218" s="3"/>
      <c r="AKU218" s="3"/>
      <c r="AKV218" s="3"/>
      <c r="AKW218" s="3"/>
      <c r="AKX218" s="3"/>
      <c r="AKY218" s="3"/>
      <c r="AKZ218" s="3"/>
      <c r="ALA218" s="3"/>
    </row>
    <row r="219" spans="1:989" s="6" customFormat="1" ht="25.5" x14ac:dyDescent="0.2">
      <c r="A219" s="20" t="s">
        <v>64</v>
      </c>
      <c r="B219" s="68">
        <f>B224+B220</f>
        <v>349431.79999999981</v>
      </c>
      <c r="C219" s="68">
        <f>C220+C224</f>
        <v>349431.79999999981</v>
      </c>
      <c r="D219" s="68">
        <f>D220+D224</f>
        <v>349431.79999999981</v>
      </c>
      <c r="E219" s="69">
        <f t="shared" si="67"/>
        <v>100</v>
      </c>
      <c r="F219" s="69">
        <f t="shared" si="68"/>
        <v>100</v>
      </c>
      <c r="G219" s="86">
        <f>G220+G224</f>
        <v>0</v>
      </c>
      <c r="H219" s="68">
        <f t="shared" si="69"/>
        <v>-349431.79999999981</v>
      </c>
      <c r="I219" s="68">
        <f t="shared" si="70"/>
        <v>-100</v>
      </c>
      <c r="J219" s="70">
        <f t="shared" si="71"/>
        <v>-349431.79999999981</v>
      </c>
      <c r="K219" s="70">
        <f t="shared" si="72"/>
        <v>-100</v>
      </c>
      <c r="L219" s="71">
        <f t="shared" si="73"/>
        <v>-349431.79999999981</v>
      </c>
      <c r="M219" s="71">
        <f t="shared" si="74"/>
        <v>-100</v>
      </c>
    </row>
    <row r="220" spans="1:989" s="3" customFormat="1" x14ac:dyDescent="0.2">
      <c r="A220" s="13" t="s">
        <v>214</v>
      </c>
      <c r="B220" s="72">
        <f t="shared" ref="B220:D222" si="76">B221</f>
        <v>-5221425</v>
      </c>
      <c r="C220" s="72">
        <f t="shared" si="76"/>
        <v>-5221425</v>
      </c>
      <c r="D220" s="72">
        <f t="shared" si="76"/>
        <v>-5236287.7</v>
      </c>
      <c r="E220" s="69">
        <f t="shared" si="67"/>
        <v>100.28464834791268</v>
      </c>
      <c r="F220" s="69">
        <f t="shared" si="68"/>
        <v>100.28464834791268</v>
      </c>
      <c r="G220" s="86">
        <f>G221</f>
        <v>-4977843.7</v>
      </c>
      <c r="H220" s="68">
        <f t="shared" si="69"/>
        <v>243581.29999999981</v>
      </c>
      <c r="I220" s="68">
        <f t="shared" si="70"/>
        <v>-4.6650349282044621</v>
      </c>
      <c r="J220" s="70">
        <f t="shared" si="71"/>
        <v>243581.29999999981</v>
      </c>
      <c r="K220" s="70">
        <f t="shared" si="72"/>
        <v>-4.6650349282044621</v>
      </c>
      <c r="L220" s="71">
        <f t="shared" si="73"/>
        <v>258444</v>
      </c>
      <c r="M220" s="71">
        <f t="shared" si="74"/>
        <v>-4.9356340752629002</v>
      </c>
    </row>
    <row r="221" spans="1:989" s="3" customFormat="1" x14ac:dyDescent="0.2">
      <c r="A221" s="13" t="s">
        <v>215</v>
      </c>
      <c r="B221" s="72">
        <f t="shared" si="76"/>
        <v>-5221425</v>
      </c>
      <c r="C221" s="72">
        <f t="shared" si="76"/>
        <v>-5221425</v>
      </c>
      <c r="D221" s="72">
        <f t="shared" si="76"/>
        <v>-5236287.7</v>
      </c>
      <c r="E221" s="69">
        <f t="shared" si="67"/>
        <v>100.28464834791268</v>
      </c>
      <c r="F221" s="69">
        <f t="shared" si="68"/>
        <v>100.28464834791268</v>
      </c>
      <c r="G221" s="86">
        <f>G222</f>
        <v>-4977843.7</v>
      </c>
      <c r="H221" s="68">
        <f t="shared" si="69"/>
        <v>243581.29999999981</v>
      </c>
      <c r="I221" s="68">
        <f t="shared" si="70"/>
        <v>-4.6650349282044621</v>
      </c>
      <c r="J221" s="70">
        <f t="shared" si="71"/>
        <v>243581.29999999981</v>
      </c>
      <c r="K221" s="70">
        <f t="shared" si="72"/>
        <v>-4.6650349282044621</v>
      </c>
      <c r="L221" s="71">
        <f t="shared" si="73"/>
        <v>258444</v>
      </c>
      <c r="M221" s="71">
        <f t="shared" si="74"/>
        <v>-4.9356340752629002</v>
      </c>
    </row>
    <row r="222" spans="1:989" s="3" customFormat="1" x14ac:dyDescent="0.2">
      <c r="A222" s="13" t="s">
        <v>216</v>
      </c>
      <c r="B222" s="72">
        <f t="shared" si="76"/>
        <v>-5221425</v>
      </c>
      <c r="C222" s="72">
        <f t="shared" si="76"/>
        <v>-5221425</v>
      </c>
      <c r="D222" s="72">
        <f t="shared" si="76"/>
        <v>-5236287.7</v>
      </c>
      <c r="E222" s="69">
        <f t="shared" si="67"/>
        <v>100.28464834791268</v>
      </c>
      <c r="F222" s="69">
        <f t="shared" si="68"/>
        <v>100.28464834791268</v>
      </c>
      <c r="G222" s="86">
        <f>G223</f>
        <v>-4977843.7</v>
      </c>
      <c r="H222" s="68">
        <f t="shared" si="69"/>
        <v>243581.29999999981</v>
      </c>
      <c r="I222" s="68">
        <f t="shared" si="70"/>
        <v>-4.6650349282044621</v>
      </c>
      <c r="J222" s="70">
        <f t="shared" si="71"/>
        <v>243581.29999999981</v>
      </c>
      <c r="K222" s="70">
        <f t="shared" si="72"/>
        <v>-4.6650349282044621</v>
      </c>
      <c r="L222" s="71">
        <f t="shared" si="73"/>
        <v>258444</v>
      </c>
      <c r="M222" s="71">
        <f t="shared" si="74"/>
        <v>-4.9356340752629002</v>
      </c>
    </row>
    <row r="223" spans="1:989" s="3" customFormat="1" ht="25.5" x14ac:dyDescent="0.2">
      <c r="A223" s="13" t="s">
        <v>217</v>
      </c>
      <c r="B223" s="72">
        <v>-5221425</v>
      </c>
      <c r="C223" s="72">
        <v>-5221425</v>
      </c>
      <c r="D223" s="72">
        <f>-5221425-14862.7</f>
        <v>-5236287.7</v>
      </c>
      <c r="E223" s="69">
        <f t="shared" si="67"/>
        <v>100.28464834791268</v>
      </c>
      <c r="F223" s="69">
        <f t="shared" si="68"/>
        <v>100.28464834791268</v>
      </c>
      <c r="G223" s="86">
        <v>-4977843.7</v>
      </c>
      <c r="H223" s="68">
        <f t="shared" si="69"/>
        <v>243581.29999999981</v>
      </c>
      <c r="I223" s="68">
        <f t="shared" si="70"/>
        <v>-4.6650349282044621</v>
      </c>
      <c r="J223" s="70">
        <f t="shared" si="71"/>
        <v>243581.29999999981</v>
      </c>
      <c r="K223" s="70">
        <f t="shared" si="72"/>
        <v>-4.6650349282044621</v>
      </c>
      <c r="L223" s="71">
        <f t="shared" si="73"/>
        <v>258444</v>
      </c>
      <c r="M223" s="71">
        <f t="shared" si="74"/>
        <v>-4.9356340752629002</v>
      </c>
    </row>
    <row r="224" spans="1:989" s="3" customFormat="1" x14ac:dyDescent="0.2">
      <c r="A224" s="13" t="s">
        <v>218</v>
      </c>
      <c r="B224" s="72">
        <f t="shared" ref="B224:D226" si="77">B225</f>
        <v>5570856.7999999998</v>
      </c>
      <c r="C224" s="72">
        <f t="shared" si="77"/>
        <v>5570856.7999999998</v>
      </c>
      <c r="D224" s="72">
        <f t="shared" si="77"/>
        <v>5585719.5</v>
      </c>
      <c r="E224" s="69">
        <f t="shared" si="67"/>
        <v>100.26679379014014</v>
      </c>
      <c r="F224" s="69">
        <f t="shared" si="68"/>
        <v>100.26679379014014</v>
      </c>
      <c r="G224" s="86">
        <f>G225</f>
        <v>4977843.7</v>
      </c>
      <c r="H224" s="68">
        <f t="shared" si="69"/>
        <v>-593013.09999999963</v>
      </c>
      <c r="I224" s="68">
        <f t="shared" si="70"/>
        <v>-10.644917313257803</v>
      </c>
      <c r="J224" s="70">
        <f t="shared" si="71"/>
        <v>-593013.09999999963</v>
      </c>
      <c r="K224" s="70">
        <f t="shared" si="72"/>
        <v>-10.644917313257803</v>
      </c>
      <c r="L224" s="71">
        <f t="shared" si="73"/>
        <v>-607875.79999999981</v>
      </c>
      <c r="M224" s="71">
        <f t="shared" si="74"/>
        <v>-10.882676797501196</v>
      </c>
    </row>
    <row r="225" spans="1:989" s="3" customFormat="1" x14ac:dyDescent="0.2">
      <c r="A225" s="13" t="s">
        <v>219</v>
      </c>
      <c r="B225" s="72">
        <f t="shared" si="77"/>
        <v>5570856.7999999998</v>
      </c>
      <c r="C225" s="72">
        <f t="shared" si="77"/>
        <v>5570856.7999999998</v>
      </c>
      <c r="D225" s="72">
        <f t="shared" si="77"/>
        <v>5585719.5</v>
      </c>
      <c r="E225" s="69">
        <f t="shared" si="67"/>
        <v>100.26679379014014</v>
      </c>
      <c r="F225" s="69">
        <f t="shared" si="68"/>
        <v>100.26679379014014</v>
      </c>
      <c r="G225" s="86">
        <f>G226</f>
        <v>4977843.7</v>
      </c>
      <c r="H225" s="68">
        <f t="shared" si="69"/>
        <v>-593013.09999999963</v>
      </c>
      <c r="I225" s="68">
        <f t="shared" si="70"/>
        <v>-10.644917313257803</v>
      </c>
      <c r="J225" s="70">
        <f t="shared" si="71"/>
        <v>-593013.09999999963</v>
      </c>
      <c r="K225" s="70">
        <f t="shared" si="72"/>
        <v>-10.644917313257803</v>
      </c>
      <c r="L225" s="71">
        <f t="shared" si="73"/>
        <v>-607875.79999999981</v>
      </c>
      <c r="M225" s="71">
        <f t="shared" si="74"/>
        <v>-10.882676797501196</v>
      </c>
    </row>
    <row r="226" spans="1:989" s="3" customFormat="1" x14ac:dyDescent="0.2">
      <c r="A226" s="13" t="s">
        <v>220</v>
      </c>
      <c r="B226" s="72">
        <f t="shared" si="77"/>
        <v>5570856.7999999998</v>
      </c>
      <c r="C226" s="72">
        <f t="shared" si="77"/>
        <v>5570856.7999999998</v>
      </c>
      <c r="D226" s="72">
        <f t="shared" si="77"/>
        <v>5585719.5</v>
      </c>
      <c r="E226" s="69">
        <f t="shared" si="67"/>
        <v>100.26679379014014</v>
      </c>
      <c r="F226" s="69">
        <f t="shared" si="68"/>
        <v>100.26679379014014</v>
      </c>
      <c r="G226" s="86">
        <f>G227</f>
        <v>4977843.7</v>
      </c>
      <c r="H226" s="68">
        <f t="shared" si="69"/>
        <v>-593013.09999999963</v>
      </c>
      <c r="I226" s="68">
        <f t="shared" si="70"/>
        <v>-10.644917313257803</v>
      </c>
      <c r="J226" s="70">
        <f t="shared" si="71"/>
        <v>-593013.09999999963</v>
      </c>
      <c r="K226" s="70">
        <f t="shared" si="72"/>
        <v>-10.644917313257803</v>
      </c>
      <c r="L226" s="71">
        <f t="shared" si="73"/>
        <v>-607875.79999999981</v>
      </c>
      <c r="M226" s="71">
        <f t="shared" si="74"/>
        <v>-10.882676797501196</v>
      </c>
    </row>
    <row r="227" spans="1:989" s="35" customFormat="1" ht="25.5" x14ac:dyDescent="0.2">
      <c r="A227" s="13" t="s">
        <v>221</v>
      </c>
      <c r="B227" s="72">
        <v>5570856.7999999998</v>
      </c>
      <c r="C227" s="72">
        <v>5570856.7999999998</v>
      </c>
      <c r="D227" s="72">
        <f>5570856.8+14862.7</f>
        <v>5585719.5</v>
      </c>
      <c r="E227" s="69">
        <f t="shared" si="67"/>
        <v>100.26679379014014</v>
      </c>
      <c r="F227" s="69">
        <f t="shared" si="68"/>
        <v>100.26679379014014</v>
      </c>
      <c r="G227" s="86">
        <v>4977843.7</v>
      </c>
      <c r="H227" s="68">
        <f t="shared" si="69"/>
        <v>-593013.09999999963</v>
      </c>
      <c r="I227" s="68">
        <f t="shared" si="70"/>
        <v>-10.644917313257803</v>
      </c>
      <c r="J227" s="70">
        <f t="shared" si="71"/>
        <v>-593013.09999999963</v>
      </c>
      <c r="K227" s="70">
        <f t="shared" si="72"/>
        <v>-10.644917313257803</v>
      </c>
      <c r="L227" s="71">
        <f t="shared" si="73"/>
        <v>-607875.79999999981</v>
      </c>
      <c r="M227" s="71">
        <f t="shared" si="74"/>
        <v>-10.882676797501196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3"/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/>
      <c r="MD227" s="3"/>
      <c r="ME227" s="3"/>
      <c r="MF227" s="3"/>
      <c r="MG227" s="3"/>
      <c r="MH227" s="3"/>
      <c r="MI227" s="3"/>
      <c r="MJ227" s="3"/>
      <c r="MK227" s="3"/>
      <c r="ML227" s="3"/>
      <c r="MM227" s="3"/>
      <c r="MN227" s="3"/>
      <c r="MO227" s="3"/>
      <c r="MP227" s="3"/>
      <c r="MQ227" s="3"/>
      <c r="MR227" s="3"/>
      <c r="MS227" s="3"/>
      <c r="MT227" s="3"/>
      <c r="MU227" s="3"/>
      <c r="MV227" s="3"/>
      <c r="MW227" s="3"/>
      <c r="MX227" s="3"/>
      <c r="MY227" s="3"/>
      <c r="MZ227" s="3"/>
      <c r="NA227" s="3"/>
      <c r="NB227" s="3"/>
      <c r="NC227" s="3"/>
      <c r="ND227" s="3"/>
      <c r="NE227" s="3"/>
      <c r="NF227" s="3"/>
      <c r="NG227" s="3"/>
      <c r="NH227" s="3"/>
      <c r="NI227" s="3"/>
      <c r="NJ227" s="3"/>
      <c r="NK227" s="3"/>
      <c r="NL227" s="3"/>
      <c r="NM227" s="3"/>
      <c r="NN227" s="3"/>
      <c r="NO227" s="3"/>
      <c r="NP227" s="3"/>
      <c r="NQ227" s="3"/>
      <c r="NR227" s="3"/>
      <c r="NS227" s="3"/>
      <c r="NT227" s="3"/>
      <c r="NU227" s="3"/>
      <c r="NV227" s="3"/>
      <c r="NW227" s="3"/>
      <c r="NX227" s="3"/>
      <c r="NY227" s="3"/>
      <c r="NZ227" s="3"/>
      <c r="OA227" s="3"/>
      <c r="OB227" s="3"/>
      <c r="OC227" s="3"/>
      <c r="OD227" s="3"/>
      <c r="OE227" s="3"/>
      <c r="OF227" s="3"/>
      <c r="OG227" s="3"/>
      <c r="OH227" s="3"/>
      <c r="OI227" s="3"/>
      <c r="OJ227" s="3"/>
      <c r="OK227" s="3"/>
      <c r="OL227" s="3"/>
      <c r="OM227" s="3"/>
      <c r="ON227" s="3"/>
      <c r="OO227" s="3"/>
      <c r="OP227" s="3"/>
      <c r="OQ227" s="3"/>
      <c r="OR227" s="3"/>
      <c r="OS227" s="3"/>
      <c r="OT227" s="3"/>
      <c r="OU227" s="3"/>
      <c r="OV227" s="3"/>
      <c r="OW227" s="3"/>
      <c r="OX227" s="3"/>
      <c r="OY227" s="3"/>
      <c r="OZ227" s="3"/>
      <c r="PA227" s="3"/>
      <c r="PB227" s="3"/>
      <c r="PC227" s="3"/>
      <c r="PD227" s="3"/>
      <c r="PE227" s="3"/>
      <c r="PF227" s="3"/>
      <c r="PG227" s="3"/>
      <c r="PH227" s="3"/>
      <c r="PI227" s="3"/>
      <c r="PJ227" s="3"/>
      <c r="PK227" s="3"/>
      <c r="PL227" s="3"/>
      <c r="PM227" s="3"/>
      <c r="PN227" s="3"/>
      <c r="PO227" s="3"/>
      <c r="PP227" s="3"/>
      <c r="PQ227" s="3"/>
      <c r="PR227" s="3"/>
      <c r="PS227" s="3"/>
      <c r="PT227" s="3"/>
      <c r="PU227" s="3"/>
      <c r="PV227" s="3"/>
      <c r="PW227" s="3"/>
      <c r="PX227" s="3"/>
      <c r="PY227" s="3"/>
      <c r="PZ227" s="3"/>
      <c r="QA227" s="3"/>
      <c r="QB227" s="3"/>
      <c r="QC227" s="3"/>
      <c r="QD227" s="3"/>
      <c r="QE227" s="3"/>
      <c r="QF227" s="3"/>
      <c r="QG227" s="3"/>
      <c r="QH227" s="3"/>
      <c r="QI227" s="3"/>
      <c r="QJ227" s="3"/>
      <c r="QK227" s="3"/>
      <c r="QL227" s="3"/>
      <c r="QM227" s="3"/>
      <c r="QN227" s="3"/>
      <c r="QO227" s="3"/>
      <c r="QP227" s="3"/>
      <c r="QQ227" s="3"/>
      <c r="QR227" s="3"/>
      <c r="QS227" s="3"/>
      <c r="QT227" s="3"/>
      <c r="QU227" s="3"/>
      <c r="QV227" s="3"/>
      <c r="QW227" s="3"/>
      <c r="QX227" s="3"/>
      <c r="QY227" s="3"/>
      <c r="QZ227" s="3"/>
      <c r="RA227" s="3"/>
      <c r="RB227" s="3"/>
      <c r="RC227" s="3"/>
      <c r="RD227" s="3"/>
      <c r="RE227" s="3"/>
      <c r="RF227" s="3"/>
      <c r="RG227" s="3"/>
      <c r="RH227" s="3"/>
      <c r="RI227" s="3"/>
      <c r="RJ227" s="3"/>
      <c r="RK227" s="3"/>
      <c r="RL227" s="3"/>
      <c r="RM227" s="3"/>
      <c r="RN227" s="3"/>
      <c r="RO227" s="3"/>
      <c r="RP227" s="3"/>
      <c r="RQ227" s="3"/>
      <c r="RR227" s="3"/>
      <c r="RS227" s="3"/>
      <c r="RT227" s="3"/>
      <c r="RU227" s="3"/>
      <c r="RV227" s="3"/>
      <c r="RW227" s="3"/>
      <c r="RX227" s="3"/>
      <c r="RY227" s="3"/>
      <c r="RZ227" s="3"/>
      <c r="SA227" s="3"/>
      <c r="SB227" s="3"/>
      <c r="SC227" s="3"/>
      <c r="SD227" s="3"/>
      <c r="SE227" s="3"/>
      <c r="SF227" s="3"/>
      <c r="SG227" s="3"/>
      <c r="SH227" s="3"/>
      <c r="SI227" s="3"/>
      <c r="SJ227" s="3"/>
      <c r="SK227" s="3"/>
      <c r="SL227" s="3"/>
      <c r="SM227" s="3"/>
      <c r="SN227" s="3"/>
      <c r="SO227" s="3"/>
      <c r="SP227" s="3"/>
      <c r="SQ227" s="3"/>
      <c r="SR227" s="3"/>
      <c r="SS227" s="3"/>
      <c r="ST227" s="3"/>
      <c r="SU227" s="3"/>
      <c r="SV227" s="3"/>
      <c r="SW227" s="3"/>
      <c r="SX227" s="3"/>
      <c r="SY227" s="3"/>
      <c r="SZ227" s="3"/>
      <c r="TA227" s="3"/>
      <c r="TB227" s="3"/>
      <c r="TC227" s="3"/>
      <c r="TD227" s="3"/>
      <c r="TE227" s="3"/>
      <c r="TF227" s="3"/>
      <c r="TG227" s="3"/>
      <c r="TH227" s="3"/>
      <c r="TI227" s="3"/>
      <c r="TJ227" s="3"/>
      <c r="TK227" s="3"/>
      <c r="TL227" s="3"/>
      <c r="TM227" s="3"/>
      <c r="TN227" s="3"/>
      <c r="TO227" s="3"/>
      <c r="TP227" s="3"/>
      <c r="TQ227" s="3"/>
      <c r="TR227" s="3"/>
      <c r="TS227" s="3"/>
      <c r="TT227" s="3"/>
      <c r="TU227" s="3"/>
      <c r="TV227" s="3"/>
      <c r="TW227" s="3"/>
      <c r="TX227" s="3"/>
      <c r="TY227" s="3"/>
      <c r="TZ227" s="3"/>
      <c r="UA227" s="3"/>
      <c r="UB227" s="3"/>
      <c r="UC227" s="3"/>
      <c r="UD227" s="3"/>
      <c r="UE227" s="3"/>
      <c r="UF227" s="3"/>
      <c r="UG227" s="3"/>
      <c r="UH227" s="3"/>
      <c r="UI227" s="3"/>
      <c r="UJ227" s="3"/>
      <c r="UK227" s="3"/>
      <c r="UL227" s="3"/>
      <c r="UM227" s="3"/>
      <c r="UN227" s="3"/>
      <c r="UO227" s="3"/>
      <c r="UP227" s="3"/>
      <c r="UQ227" s="3"/>
      <c r="UR227" s="3"/>
      <c r="US227" s="3"/>
      <c r="UT227" s="3"/>
      <c r="UU227" s="3"/>
      <c r="UV227" s="3"/>
      <c r="UW227" s="3"/>
      <c r="UX227" s="3"/>
      <c r="UY227" s="3"/>
      <c r="UZ227" s="3"/>
      <c r="VA227" s="3"/>
      <c r="VB227" s="3"/>
      <c r="VC227" s="3"/>
      <c r="VD227" s="3"/>
      <c r="VE227" s="3"/>
      <c r="VF227" s="3"/>
      <c r="VG227" s="3"/>
      <c r="VH227" s="3"/>
      <c r="VI227" s="3"/>
      <c r="VJ227" s="3"/>
      <c r="VK227" s="3"/>
      <c r="VL227" s="3"/>
      <c r="VM227" s="3"/>
      <c r="VN227" s="3"/>
      <c r="VO227" s="3"/>
      <c r="VP227" s="3"/>
      <c r="VQ227" s="3"/>
      <c r="VR227" s="3"/>
      <c r="VS227" s="3"/>
      <c r="VT227" s="3"/>
      <c r="VU227" s="3"/>
      <c r="VV227" s="3"/>
      <c r="VW227" s="3"/>
      <c r="VX227" s="3"/>
      <c r="VY227" s="3"/>
      <c r="VZ227" s="3"/>
      <c r="WA227" s="3"/>
      <c r="WB227" s="3"/>
      <c r="WC227" s="3"/>
      <c r="WD227" s="3"/>
      <c r="WE227" s="3"/>
      <c r="WF227" s="3"/>
      <c r="WG227" s="3"/>
      <c r="WH227" s="3"/>
      <c r="WI227" s="3"/>
      <c r="WJ227" s="3"/>
      <c r="WK227" s="3"/>
      <c r="WL227" s="3"/>
      <c r="WM227" s="3"/>
      <c r="WN227" s="3"/>
      <c r="WO227" s="3"/>
      <c r="WP227" s="3"/>
      <c r="WQ227" s="3"/>
      <c r="WR227" s="3"/>
      <c r="WS227" s="3"/>
      <c r="WT227" s="3"/>
      <c r="WU227" s="3"/>
      <c r="WV227" s="3"/>
      <c r="WW227" s="3"/>
      <c r="WX227" s="3"/>
      <c r="WY227" s="3"/>
      <c r="WZ227" s="3"/>
      <c r="XA227" s="3"/>
      <c r="XB227" s="3"/>
      <c r="XC227" s="3"/>
      <c r="XD227" s="3"/>
      <c r="XE227" s="3"/>
      <c r="XF227" s="3"/>
      <c r="XG227" s="3"/>
      <c r="XH227" s="3"/>
      <c r="XI227" s="3"/>
      <c r="XJ227" s="3"/>
      <c r="XK227" s="3"/>
      <c r="XL227" s="3"/>
      <c r="XM227" s="3"/>
      <c r="XN227" s="3"/>
      <c r="XO227" s="3"/>
      <c r="XP227" s="3"/>
      <c r="XQ227" s="3"/>
      <c r="XR227" s="3"/>
      <c r="XS227" s="3"/>
      <c r="XT227" s="3"/>
      <c r="XU227" s="3"/>
      <c r="XV227" s="3"/>
      <c r="XW227" s="3"/>
      <c r="XX227" s="3"/>
      <c r="XY227" s="3"/>
      <c r="XZ227" s="3"/>
      <c r="YA227" s="3"/>
      <c r="YB227" s="3"/>
      <c r="YC227" s="3"/>
      <c r="YD227" s="3"/>
      <c r="YE227" s="3"/>
      <c r="YF227" s="3"/>
      <c r="YG227" s="3"/>
      <c r="YH227" s="3"/>
      <c r="YI227" s="3"/>
      <c r="YJ227" s="3"/>
      <c r="YK227" s="3"/>
      <c r="YL227" s="3"/>
      <c r="YM227" s="3"/>
      <c r="YN227" s="3"/>
      <c r="YO227" s="3"/>
      <c r="YP227" s="3"/>
      <c r="YQ227" s="3"/>
      <c r="YR227" s="3"/>
      <c r="YS227" s="3"/>
      <c r="YT227" s="3"/>
      <c r="YU227" s="3"/>
      <c r="YV227" s="3"/>
      <c r="YW227" s="3"/>
      <c r="YX227" s="3"/>
      <c r="YY227" s="3"/>
      <c r="YZ227" s="3"/>
      <c r="ZA227" s="3"/>
      <c r="ZB227" s="3"/>
      <c r="ZC227" s="3"/>
      <c r="ZD227" s="3"/>
      <c r="ZE227" s="3"/>
      <c r="ZF227" s="3"/>
      <c r="ZG227" s="3"/>
      <c r="ZH227" s="3"/>
      <c r="ZI227" s="3"/>
      <c r="ZJ227" s="3"/>
      <c r="ZK227" s="3"/>
      <c r="ZL227" s="3"/>
      <c r="ZM227" s="3"/>
      <c r="ZN227" s="3"/>
      <c r="ZO227" s="3"/>
      <c r="ZP227" s="3"/>
      <c r="ZQ227" s="3"/>
      <c r="ZR227" s="3"/>
      <c r="ZS227" s="3"/>
      <c r="ZT227" s="3"/>
      <c r="ZU227" s="3"/>
      <c r="ZV227" s="3"/>
      <c r="ZW227" s="3"/>
      <c r="ZX227" s="3"/>
      <c r="ZY227" s="3"/>
      <c r="ZZ227" s="3"/>
      <c r="AAA227" s="3"/>
      <c r="AAB227" s="3"/>
      <c r="AAC227" s="3"/>
      <c r="AAD227" s="3"/>
      <c r="AAE227" s="3"/>
      <c r="AAF227" s="3"/>
      <c r="AAG227" s="3"/>
      <c r="AAH227" s="3"/>
      <c r="AAI227" s="3"/>
      <c r="AAJ227" s="3"/>
      <c r="AAK227" s="3"/>
      <c r="AAL227" s="3"/>
      <c r="AAM227" s="3"/>
      <c r="AAN227" s="3"/>
      <c r="AAO227" s="3"/>
      <c r="AAP227" s="3"/>
      <c r="AAQ227" s="3"/>
      <c r="AAR227" s="3"/>
      <c r="AAS227" s="3"/>
      <c r="AAT227" s="3"/>
      <c r="AAU227" s="3"/>
      <c r="AAV227" s="3"/>
      <c r="AAW227" s="3"/>
      <c r="AAX227" s="3"/>
      <c r="AAY227" s="3"/>
      <c r="AAZ227" s="3"/>
      <c r="ABA227" s="3"/>
      <c r="ABB227" s="3"/>
      <c r="ABC227" s="3"/>
      <c r="ABD227" s="3"/>
      <c r="ABE227" s="3"/>
      <c r="ABF227" s="3"/>
      <c r="ABG227" s="3"/>
      <c r="ABH227" s="3"/>
      <c r="ABI227" s="3"/>
      <c r="ABJ227" s="3"/>
      <c r="ABK227" s="3"/>
      <c r="ABL227" s="3"/>
      <c r="ABM227" s="3"/>
      <c r="ABN227" s="3"/>
      <c r="ABO227" s="3"/>
      <c r="ABP227" s="3"/>
      <c r="ABQ227" s="3"/>
      <c r="ABR227" s="3"/>
      <c r="ABS227" s="3"/>
      <c r="ABT227" s="3"/>
      <c r="ABU227" s="3"/>
      <c r="ABV227" s="3"/>
      <c r="ABW227" s="3"/>
      <c r="ABX227" s="3"/>
      <c r="ABY227" s="3"/>
      <c r="ABZ227" s="3"/>
      <c r="ACA227" s="3"/>
      <c r="ACB227" s="3"/>
      <c r="ACC227" s="3"/>
      <c r="ACD227" s="3"/>
      <c r="ACE227" s="3"/>
      <c r="ACF227" s="3"/>
      <c r="ACG227" s="3"/>
      <c r="ACH227" s="3"/>
      <c r="ACI227" s="3"/>
      <c r="ACJ227" s="3"/>
      <c r="ACK227" s="3"/>
      <c r="ACL227" s="3"/>
      <c r="ACM227" s="3"/>
      <c r="ACN227" s="3"/>
      <c r="ACO227" s="3"/>
      <c r="ACP227" s="3"/>
      <c r="ACQ227" s="3"/>
      <c r="ACR227" s="3"/>
      <c r="ACS227" s="3"/>
      <c r="ACT227" s="3"/>
      <c r="ACU227" s="3"/>
      <c r="ACV227" s="3"/>
      <c r="ACW227" s="3"/>
      <c r="ACX227" s="3"/>
      <c r="ACY227" s="3"/>
      <c r="ACZ227" s="3"/>
      <c r="ADA227" s="3"/>
      <c r="ADB227" s="3"/>
      <c r="ADC227" s="3"/>
      <c r="ADD227" s="3"/>
      <c r="ADE227" s="3"/>
      <c r="ADF227" s="3"/>
      <c r="ADG227" s="3"/>
      <c r="ADH227" s="3"/>
      <c r="ADI227" s="3"/>
      <c r="ADJ227" s="3"/>
      <c r="ADK227" s="3"/>
      <c r="ADL227" s="3"/>
      <c r="ADM227" s="3"/>
      <c r="ADN227" s="3"/>
      <c r="ADO227" s="3"/>
      <c r="ADP227" s="3"/>
      <c r="ADQ227" s="3"/>
      <c r="ADR227" s="3"/>
      <c r="ADS227" s="3"/>
      <c r="ADT227" s="3"/>
      <c r="ADU227" s="3"/>
      <c r="ADV227" s="3"/>
      <c r="ADW227" s="3"/>
      <c r="ADX227" s="3"/>
      <c r="ADY227" s="3"/>
      <c r="ADZ227" s="3"/>
      <c r="AEA227" s="3"/>
      <c r="AEB227" s="3"/>
      <c r="AEC227" s="3"/>
      <c r="AED227" s="3"/>
      <c r="AEE227" s="3"/>
      <c r="AEF227" s="3"/>
      <c r="AEG227" s="3"/>
      <c r="AEH227" s="3"/>
      <c r="AEI227" s="3"/>
      <c r="AEJ227" s="3"/>
      <c r="AEK227" s="3"/>
      <c r="AEL227" s="3"/>
      <c r="AEM227" s="3"/>
      <c r="AEN227" s="3"/>
      <c r="AEO227" s="3"/>
      <c r="AEP227" s="3"/>
      <c r="AEQ227" s="3"/>
      <c r="AER227" s="3"/>
      <c r="AES227" s="3"/>
      <c r="AET227" s="3"/>
      <c r="AEU227" s="3"/>
      <c r="AEV227" s="3"/>
      <c r="AEW227" s="3"/>
      <c r="AEX227" s="3"/>
      <c r="AEY227" s="3"/>
      <c r="AEZ227" s="3"/>
      <c r="AFA227" s="3"/>
      <c r="AFB227" s="3"/>
      <c r="AFC227" s="3"/>
      <c r="AFD227" s="3"/>
      <c r="AFE227" s="3"/>
      <c r="AFF227" s="3"/>
      <c r="AFG227" s="3"/>
      <c r="AFH227" s="3"/>
      <c r="AFI227" s="3"/>
      <c r="AFJ227" s="3"/>
      <c r="AFK227" s="3"/>
      <c r="AFL227" s="3"/>
      <c r="AFM227" s="3"/>
      <c r="AFN227" s="3"/>
      <c r="AFO227" s="3"/>
      <c r="AFP227" s="3"/>
      <c r="AFQ227" s="3"/>
      <c r="AFR227" s="3"/>
      <c r="AFS227" s="3"/>
      <c r="AFT227" s="3"/>
      <c r="AFU227" s="3"/>
      <c r="AFV227" s="3"/>
      <c r="AFW227" s="3"/>
      <c r="AFX227" s="3"/>
      <c r="AFY227" s="3"/>
      <c r="AFZ227" s="3"/>
      <c r="AGA227" s="3"/>
      <c r="AGB227" s="3"/>
      <c r="AGC227" s="3"/>
      <c r="AGD227" s="3"/>
      <c r="AGE227" s="3"/>
      <c r="AGF227" s="3"/>
      <c r="AGG227" s="3"/>
      <c r="AGH227" s="3"/>
      <c r="AGI227" s="3"/>
      <c r="AGJ227" s="3"/>
      <c r="AGK227" s="3"/>
      <c r="AGL227" s="3"/>
      <c r="AGM227" s="3"/>
      <c r="AGN227" s="3"/>
      <c r="AGO227" s="3"/>
      <c r="AGP227" s="3"/>
      <c r="AGQ227" s="3"/>
      <c r="AGR227" s="3"/>
      <c r="AGS227" s="3"/>
      <c r="AGT227" s="3"/>
      <c r="AGU227" s="3"/>
      <c r="AGV227" s="3"/>
      <c r="AGW227" s="3"/>
      <c r="AGX227" s="3"/>
      <c r="AGY227" s="3"/>
      <c r="AGZ227" s="3"/>
      <c r="AHA227" s="3"/>
      <c r="AHB227" s="3"/>
      <c r="AHC227" s="3"/>
      <c r="AHD227" s="3"/>
      <c r="AHE227" s="3"/>
      <c r="AHF227" s="3"/>
      <c r="AHG227" s="3"/>
      <c r="AHH227" s="3"/>
      <c r="AHI227" s="3"/>
      <c r="AHJ227" s="3"/>
      <c r="AHK227" s="3"/>
      <c r="AHL227" s="3"/>
      <c r="AHM227" s="3"/>
      <c r="AHN227" s="3"/>
      <c r="AHO227" s="3"/>
      <c r="AHP227" s="3"/>
      <c r="AHQ227" s="3"/>
      <c r="AHR227" s="3"/>
      <c r="AHS227" s="3"/>
      <c r="AHT227" s="3"/>
      <c r="AHU227" s="3"/>
      <c r="AHV227" s="3"/>
      <c r="AHW227" s="3"/>
      <c r="AHX227" s="3"/>
      <c r="AHY227" s="3"/>
      <c r="AHZ227" s="3"/>
      <c r="AIA227" s="3"/>
      <c r="AIB227" s="3"/>
      <c r="AIC227" s="3"/>
      <c r="AID227" s="3"/>
      <c r="AIE227" s="3"/>
      <c r="AIF227" s="3"/>
      <c r="AIG227" s="3"/>
      <c r="AIH227" s="3"/>
      <c r="AII227" s="3"/>
      <c r="AIJ227" s="3"/>
      <c r="AIK227" s="3"/>
      <c r="AIL227" s="3"/>
      <c r="AIM227" s="3"/>
      <c r="AIN227" s="3"/>
      <c r="AIO227" s="3"/>
      <c r="AIP227" s="3"/>
      <c r="AIQ227" s="3"/>
      <c r="AIR227" s="3"/>
      <c r="AIS227" s="3"/>
      <c r="AIT227" s="3"/>
      <c r="AIU227" s="3"/>
      <c r="AIV227" s="3"/>
      <c r="AIW227" s="3"/>
      <c r="AIX227" s="3"/>
      <c r="AIY227" s="3"/>
      <c r="AIZ227" s="3"/>
      <c r="AJA227" s="3"/>
      <c r="AJB227" s="3"/>
      <c r="AJC227" s="3"/>
      <c r="AJD227" s="3"/>
      <c r="AJE227" s="3"/>
      <c r="AJF227" s="3"/>
      <c r="AJG227" s="3"/>
      <c r="AJH227" s="3"/>
      <c r="AJI227" s="3"/>
      <c r="AJJ227" s="3"/>
      <c r="AJK227" s="3"/>
      <c r="AJL227" s="3"/>
      <c r="AJM227" s="3"/>
      <c r="AJN227" s="3"/>
      <c r="AJO227" s="3"/>
      <c r="AJP227" s="3"/>
      <c r="AJQ227" s="3"/>
      <c r="AJR227" s="3"/>
      <c r="AJS227" s="3"/>
      <c r="AJT227" s="3"/>
      <c r="AJU227" s="3"/>
      <c r="AJV227" s="3"/>
      <c r="AJW227" s="3"/>
      <c r="AJX227" s="3"/>
      <c r="AJY227" s="3"/>
      <c r="AJZ227" s="3"/>
      <c r="AKA227" s="3"/>
      <c r="AKB227" s="3"/>
      <c r="AKC227" s="3"/>
      <c r="AKD227" s="3"/>
      <c r="AKE227" s="3"/>
      <c r="AKF227" s="3"/>
      <c r="AKG227" s="3"/>
      <c r="AKH227" s="3"/>
      <c r="AKI227" s="3"/>
      <c r="AKJ227" s="3"/>
      <c r="AKK227" s="3"/>
      <c r="AKL227" s="3"/>
      <c r="AKM227" s="3"/>
      <c r="AKN227" s="3"/>
      <c r="AKO227" s="3"/>
      <c r="AKP227" s="3"/>
      <c r="AKQ227" s="3"/>
      <c r="AKR227" s="3"/>
      <c r="AKS227" s="3"/>
      <c r="AKT227" s="3"/>
      <c r="AKU227" s="3"/>
      <c r="AKV227" s="3"/>
      <c r="AKW227" s="3"/>
      <c r="AKX227" s="3"/>
      <c r="AKY227" s="3"/>
      <c r="AKZ227" s="3"/>
      <c r="ALA227" s="3"/>
    </row>
    <row r="228" spans="1:989" s="34" customFormat="1" ht="19.5" customHeight="1" x14ac:dyDescent="0.2">
      <c r="A228" s="101" t="s">
        <v>65</v>
      </c>
      <c r="B228" s="101"/>
      <c r="C228" s="101"/>
      <c r="D228" s="101"/>
      <c r="E228" s="27"/>
      <c r="F228" s="28"/>
      <c r="G228" s="89"/>
      <c r="H228" s="27"/>
      <c r="I228" s="27"/>
      <c r="J228" s="29"/>
      <c r="K228" s="30"/>
      <c r="L228" s="31"/>
      <c r="M228" s="32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  <c r="IT228" s="33"/>
      <c r="IU228" s="33"/>
      <c r="IV228" s="33"/>
      <c r="IW228" s="33"/>
      <c r="IX228" s="33"/>
      <c r="IY228" s="33"/>
      <c r="IZ228" s="33"/>
      <c r="JA228" s="33"/>
      <c r="JB228" s="33"/>
      <c r="JC228" s="33"/>
      <c r="JD228" s="33"/>
      <c r="JE228" s="33"/>
      <c r="JF228" s="33"/>
      <c r="JG228" s="33"/>
      <c r="JH228" s="33"/>
      <c r="JI228" s="33"/>
      <c r="JJ228" s="33"/>
      <c r="JK228" s="33"/>
      <c r="JL228" s="33"/>
      <c r="JM228" s="33"/>
      <c r="JN228" s="33"/>
      <c r="JO228" s="33"/>
      <c r="JP228" s="33"/>
      <c r="JQ228" s="33"/>
      <c r="JR228" s="33"/>
      <c r="JS228" s="33"/>
      <c r="JT228" s="33"/>
      <c r="JU228" s="33"/>
      <c r="JV228" s="33"/>
      <c r="JW228" s="33"/>
      <c r="JX228" s="33"/>
      <c r="JY228" s="33"/>
      <c r="JZ228" s="33"/>
      <c r="KA228" s="33"/>
      <c r="KB228" s="33"/>
      <c r="KC228" s="33"/>
      <c r="KD228" s="33"/>
      <c r="KE228" s="33"/>
      <c r="KF228" s="33"/>
      <c r="KG228" s="33"/>
      <c r="KH228" s="33"/>
      <c r="KI228" s="33"/>
      <c r="KJ228" s="33"/>
      <c r="KK228" s="33"/>
      <c r="KL228" s="33"/>
      <c r="KM228" s="33"/>
      <c r="KN228" s="33"/>
      <c r="KO228" s="33"/>
      <c r="KP228" s="33"/>
      <c r="KQ228" s="33"/>
      <c r="KR228" s="33"/>
      <c r="KS228" s="33"/>
      <c r="KT228" s="33"/>
      <c r="KU228" s="33"/>
      <c r="KV228" s="33"/>
      <c r="KW228" s="33"/>
      <c r="KX228" s="33"/>
      <c r="KY228" s="33"/>
      <c r="KZ228" s="33"/>
      <c r="LA228" s="33"/>
      <c r="LB228" s="33"/>
      <c r="LC228" s="33"/>
      <c r="LD228" s="33"/>
      <c r="LE228" s="33"/>
      <c r="LF228" s="33"/>
      <c r="LG228" s="33"/>
      <c r="LH228" s="33"/>
      <c r="LI228" s="33"/>
      <c r="LJ228" s="33"/>
      <c r="LK228" s="33"/>
      <c r="LL228" s="33"/>
      <c r="LM228" s="33"/>
      <c r="LN228" s="33"/>
      <c r="LO228" s="33"/>
      <c r="LP228" s="33"/>
      <c r="LQ228" s="33"/>
      <c r="LR228" s="33"/>
      <c r="LS228" s="33"/>
      <c r="LT228" s="33"/>
      <c r="LU228" s="33"/>
      <c r="LV228" s="33"/>
      <c r="LW228" s="33"/>
      <c r="LX228" s="33"/>
      <c r="LY228" s="33"/>
      <c r="LZ228" s="33"/>
      <c r="MA228" s="33"/>
      <c r="MB228" s="33"/>
      <c r="MC228" s="33"/>
      <c r="MD228" s="33"/>
      <c r="ME228" s="33"/>
      <c r="MF228" s="33"/>
      <c r="MG228" s="33"/>
      <c r="MH228" s="33"/>
      <c r="MI228" s="33"/>
      <c r="MJ228" s="33"/>
      <c r="MK228" s="33"/>
      <c r="ML228" s="33"/>
      <c r="MM228" s="33"/>
      <c r="MN228" s="33"/>
      <c r="MO228" s="33"/>
      <c r="MP228" s="33"/>
      <c r="MQ228" s="33"/>
      <c r="MR228" s="33"/>
      <c r="MS228" s="33"/>
      <c r="MT228" s="33"/>
      <c r="MU228" s="33"/>
      <c r="MV228" s="33"/>
      <c r="MW228" s="33"/>
      <c r="MX228" s="33"/>
      <c r="MY228" s="33"/>
      <c r="MZ228" s="33"/>
      <c r="NA228" s="33"/>
      <c r="NB228" s="33"/>
      <c r="NC228" s="33"/>
      <c r="ND228" s="33"/>
      <c r="NE228" s="33"/>
      <c r="NF228" s="33"/>
      <c r="NG228" s="33"/>
      <c r="NH228" s="33"/>
      <c r="NI228" s="33"/>
      <c r="NJ228" s="33"/>
      <c r="NK228" s="33"/>
      <c r="NL228" s="33"/>
      <c r="NM228" s="33"/>
      <c r="NN228" s="33"/>
      <c r="NO228" s="33"/>
      <c r="NP228" s="33"/>
      <c r="NQ228" s="33"/>
      <c r="NR228" s="33"/>
      <c r="NS228" s="33"/>
      <c r="NT228" s="33"/>
      <c r="NU228" s="33"/>
      <c r="NV228" s="33"/>
      <c r="NW228" s="33"/>
      <c r="NX228" s="33"/>
      <c r="NY228" s="33"/>
      <c r="NZ228" s="33"/>
      <c r="OA228" s="33"/>
      <c r="OB228" s="33"/>
      <c r="OC228" s="33"/>
      <c r="OD228" s="33"/>
      <c r="OE228" s="33"/>
      <c r="OF228" s="33"/>
      <c r="OG228" s="33"/>
      <c r="OH228" s="33"/>
      <c r="OI228" s="33"/>
      <c r="OJ228" s="33"/>
      <c r="OK228" s="33"/>
      <c r="OL228" s="33"/>
      <c r="OM228" s="33"/>
      <c r="ON228" s="33"/>
      <c r="OO228" s="33"/>
      <c r="OP228" s="33"/>
      <c r="OQ228" s="33"/>
      <c r="OR228" s="33"/>
      <c r="OS228" s="33"/>
      <c r="OT228" s="33"/>
      <c r="OU228" s="33"/>
      <c r="OV228" s="33"/>
      <c r="OW228" s="33"/>
      <c r="OX228" s="33"/>
      <c r="OY228" s="33"/>
      <c r="OZ228" s="33"/>
      <c r="PA228" s="33"/>
      <c r="PB228" s="33"/>
      <c r="PC228" s="33"/>
      <c r="PD228" s="33"/>
      <c r="PE228" s="33"/>
      <c r="PF228" s="33"/>
      <c r="PG228" s="33"/>
      <c r="PH228" s="33"/>
      <c r="PI228" s="33"/>
      <c r="PJ228" s="33"/>
      <c r="PK228" s="33"/>
      <c r="PL228" s="33"/>
      <c r="PM228" s="33"/>
      <c r="PN228" s="33"/>
      <c r="PO228" s="33"/>
      <c r="PP228" s="33"/>
      <c r="PQ228" s="33"/>
      <c r="PR228" s="33"/>
      <c r="PS228" s="33"/>
      <c r="PT228" s="33"/>
      <c r="PU228" s="33"/>
      <c r="PV228" s="33"/>
      <c r="PW228" s="33"/>
      <c r="PX228" s="33"/>
      <c r="PY228" s="33"/>
      <c r="PZ228" s="33"/>
      <c r="QA228" s="33"/>
      <c r="QB228" s="33"/>
      <c r="QC228" s="33"/>
      <c r="QD228" s="33"/>
      <c r="QE228" s="33"/>
      <c r="QF228" s="33"/>
      <c r="QG228" s="33"/>
      <c r="QH228" s="33"/>
      <c r="QI228" s="33"/>
      <c r="QJ228" s="33"/>
      <c r="QK228" s="33"/>
      <c r="QL228" s="33"/>
      <c r="QM228" s="33"/>
      <c r="QN228" s="33"/>
      <c r="QO228" s="33"/>
      <c r="QP228" s="33"/>
      <c r="QQ228" s="33"/>
      <c r="QR228" s="33"/>
      <c r="QS228" s="33"/>
      <c r="QT228" s="33"/>
      <c r="QU228" s="33"/>
      <c r="QV228" s="33"/>
      <c r="QW228" s="33"/>
      <c r="QX228" s="33"/>
      <c r="QY228" s="33"/>
      <c r="QZ228" s="33"/>
      <c r="RA228" s="33"/>
      <c r="RB228" s="33"/>
      <c r="RC228" s="33"/>
      <c r="RD228" s="33"/>
      <c r="RE228" s="33"/>
      <c r="RF228" s="33"/>
      <c r="RG228" s="33"/>
      <c r="RH228" s="33"/>
      <c r="RI228" s="33"/>
      <c r="RJ228" s="33"/>
      <c r="RK228" s="33"/>
      <c r="RL228" s="33"/>
      <c r="RM228" s="33"/>
      <c r="RN228" s="33"/>
      <c r="RO228" s="33"/>
      <c r="RP228" s="33"/>
      <c r="RQ228" s="33"/>
      <c r="RR228" s="33"/>
      <c r="RS228" s="33"/>
      <c r="RT228" s="33"/>
      <c r="RU228" s="33"/>
      <c r="RV228" s="33"/>
      <c r="RW228" s="33"/>
      <c r="RX228" s="33"/>
      <c r="RY228" s="33"/>
      <c r="RZ228" s="33"/>
      <c r="SA228" s="33"/>
      <c r="SB228" s="33"/>
      <c r="SC228" s="33"/>
      <c r="SD228" s="33"/>
      <c r="SE228" s="33"/>
      <c r="SF228" s="33"/>
      <c r="SG228" s="33"/>
      <c r="SH228" s="33"/>
      <c r="SI228" s="33"/>
      <c r="SJ228" s="33"/>
      <c r="SK228" s="33"/>
      <c r="SL228" s="33"/>
      <c r="SM228" s="33"/>
      <c r="SN228" s="33"/>
      <c r="SO228" s="33"/>
      <c r="SP228" s="33"/>
      <c r="SQ228" s="33"/>
      <c r="SR228" s="33"/>
      <c r="SS228" s="33"/>
      <c r="ST228" s="33"/>
      <c r="SU228" s="33"/>
      <c r="SV228" s="33"/>
      <c r="SW228" s="33"/>
      <c r="SX228" s="33"/>
      <c r="SY228" s="33"/>
      <c r="SZ228" s="33"/>
      <c r="TA228" s="33"/>
      <c r="TB228" s="33"/>
      <c r="TC228" s="33"/>
      <c r="TD228" s="33"/>
      <c r="TE228" s="33"/>
      <c r="TF228" s="33"/>
      <c r="TG228" s="33"/>
      <c r="TH228" s="33"/>
      <c r="TI228" s="33"/>
      <c r="TJ228" s="33"/>
      <c r="TK228" s="33"/>
      <c r="TL228" s="33"/>
      <c r="TM228" s="33"/>
      <c r="TN228" s="33"/>
      <c r="TO228" s="33"/>
      <c r="TP228" s="33"/>
      <c r="TQ228" s="33"/>
      <c r="TR228" s="33"/>
      <c r="TS228" s="33"/>
      <c r="TT228" s="33"/>
      <c r="TU228" s="33"/>
      <c r="TV228" s="33"/>
      <c r="TW228" s="33"/>
      <c r="TX228" s="33"/>
      <c r="TY228" s="33"/>
      <c r="TZ228" s="33"/>
      <c r="UA228" s="33"/>
      <c r="UB228" s="33"/>
      <c r="UC228" s="33"/>
      <c r="UD228" s="33"/>
      <c r="UE228" s="33"/>
      <c r="UF228" s="33"/>
      <c r="UG228" s="33"/>
      <c r="UH228" s="33"/>
      <c r="UI228" s="33"/>
      <c r="UJ228" s="33"/>
      <c r="UK228" s="33"/>
      <c r="UL228" s="33"/>
      <c r="UM228" s="33"/>
      <c r="UN228" s="33"/>
      <c r="UO228" s="33"/>
      <c r="UP228" s="33"/>
      <c r="UQ228" s="33"/>
      <c r="UR228" s="33"/>
      <c r="US228" s="33"/>
      <c r="UT228" s="33"/>
      <c r="UU228" s="33"/>
      <c r="UV228" s="33"/>
      <c r="UW228" s="33"/>
      <c r="UX228" s="33"/>
      <c r="UY228" s="33"/>
      <c r="UZ228" s="33"/>
      <c r="VA228" s="33"/>
      <c r="VB228" s="33"/>
      <c r="VC228" s="33"/>
      <c r="VD228" s="33"/>
      <c r="VE228" s="33"/>
      <c r="VF228" s="33"/>
      <c r="VG228" s="33"/>
      <c r="VH228" s="33"/>
      <c r="VI228" s="33"/>
      <c r="VJ228" s="33"/>
      <c r="VK228" s="33"/>
      <c r="VL228" s="33"/>
      <c r="VM228" s="33"/>
      <c r="VN228" s="33"/>
      <c r="VO228" s="33"/>
      <c r="VP228" s="33"/>
      <c r="VQ228" s="33"/>
      <c r="VR228" s="33"/>
      <c r="VS228" s="33"/>
      <c r="VT228" s="33"/>
      <c r="VU228" s="33"/>
      <c r="VV228" s="33"/>
      <c r="VW228" s="33"/>
      <c r="VX228" s="33"/>
      <c r="VY228" s="33"/>
      <c r="VZ228" s="33"/>
      <c r="WA228" s="33"/>
      <c r="WB228" s="33"/>
      <c r="WC228" s="33"/>
      <c r="WD228" s="33"/>
      <c r="WE228" s="33"/>
      <c r="WF228" s="33"/>
      <c r="WG228" s="33"/>
      <c r="WH228" s="33"/>
      <c r="WI228" s="33"/>
      <c r="WJ228" s="33"/>
      <c r="WK228" s="33"/>
      <c r="WL228" s="33"/>
      <c r="WM228" s="33"/>
      <c r="WN228" s="33"/>
      <c r="WO228" s="33"/>
      <c r="WP228" s="33"/>
      <c r="WQ228" s="33"/>
      <c r="WR228" s="33"/>
      <c r="WS228" s="33"/>
      <c r="WT228" s="33"/>
      <c r="WU228" s="33"/>
      <c r="WV228" s="33"/>
      <c r="WW228" s="33"/>
      <c r="WX228" s="33"/>
      <c r="WY228" s="33"/>
      <c r="WZ228" s="33"/>
      <c r="XA228" s="33"/>
      <c r="XB228" s="33"/>
      <c r="XC228" s="33"/>
      <c r="XD228" s="33"/>
      <c r="XE228" s="33"/>
      <c r="XF228" s="33"/>
      <c r="XG228" s="33"/>
      <c r="XH228" s="33"/>
      <c r="XI228" s="33"/>
      <c r="XJ228" s="33"/>
      <c r="XK228" s="33"/>
      <c r="XL228" s="33"/>
      <c r="XM228" s="33"/>
      <c r="XN228" s="33"/>
      <c r="XO228" s="33"/>
      <c r="XP228" s="33"/>
      <c r="XQ228" s="33"/>
      <c r="XR228" s="33"/>
      <c r="XS228" s="33"/>
      <c r="XT228" s="33"/>
      <c r="XU228" s="33"/>
      <c r="XV228" s="33"/>
      <c r="XW228" s="33"/>
      <c r="XX228" s="33"/>
      <c r="XY228" s="33"/>
      <c r="XZ228" s="33"/>
      <c r="YA228" s="33"/>
      <c r="YB228" s="33"/>
      <c r="YC228" s="33"/>
      <c r="YD228" s="33"/>
      <c r="YE228" s="33"/>
      <c r="YF228" s="33"/>
      <c r="YG228" s="33"/>
      <c r="YH228" s="33"/>
      <c r="YI228" s="33"/>
      <c r="YJ228" s="33"/>
      <c r="YK228" s="33"/>
      <c r="YL228" s="33"/>
      <c r="YM228" s="33"/>
      <c r="YN228" s="33"/>
      <c r="YO228" s="33"/>
      <c r="YP228" s="33"/>
      <c r="YQ228" s="33"/>
      <c r="YR228" s="33"/>
      <c r="YS228" s="33"/>
      <c r="YT228" s="33"/>
      <c r="YU228" s="33"/>
      <c r="YV228" s="33"/>
      <c r="YW228" s="33"/>
      <c r="YX228" s="33"/>
      <c r="YY228" s="33"/>
      <c r="YZ228" s="33"/>
      <c r="ZA228" s="33"/>
      <c r="ZB228" s="33"/>
      <c r="ZC228" s="33"/>
      <c r="ZD228" s="33"/>
      <c r="ZE228" s="33"/>
      <c r="ZF228" s="33"/>
      <c r="ZG228" s="33"/>
      <c r="ZH228" s="33"/>
      <c r="ZI228" s="33"/>
      <c r="ZJ228" s="33"/>
      <c r="ZK228" s="33"/>
      <c r="ZL228" s="33"/>
      <c r="ZM228" s="33"/>
      <c r="ZN228" s="33"/>
      <c r="ZO228" s="33"/>
      <c r="ZP228" s="33"/>
      <c r="ZQ228" s="33"/>
      <c r="ZR228" s="33"/>
      <c r="ZS228" s="33"/>
      <c r="ZT228" s="33"/>
      <c r="ZU228" s="33"/>
      <c r="ZV228" s="33"/>
      <c r="ZW228" s="33"/>
      <c r="ZX228" s="33"/>
      <c r="ZY228" s="33"/>
      <c r="ZZ228" s="33"/>
      <c r="AAA228" s="33"/>
      <c r="AAB228" s="33"/>
      <c r="AAC228" s="33"/>
      <c r="AAD228" s="33"/>
      <c r="AAE228" s="33"/>
      <c r="AAF228" s="33"/>
      <c r="AAG228" s="33"/>
      <c r="AAH228" s="33"/>
      <c r="AAI228" s="33"/>
      <c r="AAJ228" s="33"/>
      <c r="AAK228" s="33"/>
      <c r="AAL228" s="33"/>
      <c r="AAM228" s="33"/>
      <c r="AAN228" s="33"/>
      <c r="AAO228" s="33"/>
      <c r="AAP228" s="33"/>
      <c r="AAQ228" s="33"/>
      <c r="AAR228" s="33"/>
      <c r="AAS228" s="33"/>
      <c r="AAT228" s="33"/>
      <c r="AAU228" s="33"/>
      <c r="AAV228" s="33"/>
      <c r="AAW228" s="33"/>
      <c r="AAX228" s="33"/>
      <c r="AAY228" s="33"/>
      <c r="AAZ228" s="33"/>
      <c r="ABA228" s="33"/>
      <c r="ABB228" s="33"/>
      <c r="ABC228" s="33"/>
      <c r="ABD228" s="33"/>
      <c r="ABE228" s="33"/>
      <c r="ABF228" s="33"/>
      <c r="ABG228" s="33"/>
      <c r="ABH228" s="33"/>
      <c r="ABI228" s="33"/>
      <c r="ABJ228" s="33"/>
      <c r="ABK228" s="33"/>
      <c r="ABL228" s="33"/>
      <c r="ABM228" s="33"/>
      <c r="ABN228" s="33"/>
      <c r="ABO228" s="33"/>
      <c r="ABP228" s="33"/>
      <c r="ABQ228" s="33"/>
      <c r="ABR228" s="33"/>
      <c r="ABS228" s="33"/>
      <c r="ABT228" s="33"/>
      <c r="ABU228" s="33"/>
      <c r="ABV228" s="33"/>
      <c r="ABW228" s="33"/>
      <c r="ABX228" s="33"/>
      <c r="ABY228" s="33"/>
      <c r="ABZ228" s="33"/>
      <c r="ACA228" s="33"/>
      <c r="ACB228" s="33"/>
      <c r="ACC228" s="33"/>
      <c r="ACD228" s="33"/>
      <c r="ACE228" s="33"/>
      <c r="ACF228" s="33"/>
      <c r="ACG228" s="33"/>
      <c r="ACH228" s="33"/>
      <c r="ACI228" s="33"/>
      <c r="ACJ228" s="33"/>
      <c r="ACK228" s="33"/>
      <c r="ACL228" s="33"/>
      <c r="ACM228" s="33"/>
      <c r="ACN228" s="33"/>
      <c r="ACO228" s="33"/>
      <c r="ACP228" s="33"/>
      <c r="ACQ228" s="33"/>
      <c r="ACR228" s="33"/>
      <c r="ACS228" s="33"/>
      <c r="ACT228" s="33"/>
      <c r="ACU228" s="33"/>
      <c r="ACV228" s="33"/>
      <c r="ACW228" s="33"/>
      <c r="ACX228" s="33"/>
      <c r="ACY228" s="33"/>
      <c r="ACZ228" s="33"/>
      <c r="ADA228" s="33"/>
      <c r="ADB228" s="33"/>
      <c r="ADC228" s="33"/>
      <c r="ADD228" s="33"/>
      <c r="ADE228" s="33"/>
      <c r="ADF228" s="33"/>
      <c r="ADG228" s="33"/>
      <c r="ADH228" s="33"/>
      <c r="ADI228" s="33"/>
      <c r="ADJ228" s="33"/>
      <c r="ADK228" s="33"/>
      <c r="ADL228" s="33"/>
      <c r="ADM228" s="33"/>
      <c r="ADN228" s="33"/>
      <c r="ADO228" s="33"/>
      <c r="ADP228" s="33"/>
      <c r="ADQ228" s="33"/>
      <c r="ADR228" s="33"/>
      <c r="ADS228" s="33"/>
      <c r="ADT228" s="33"/>
      <c r="ADU228" s="33"/>
      <c r="ADV228" s="33"/>
      <c r="ADW228" s="33"/>
      <c r="ADX228" s="33"/>
      <c r="ADY228" s="33"/>
      <c r="ADZ228" s="33"/>
      <c r="AEA228" s="33"/>
      <c r="AEB228" s="33"/>
      <c r="AEC228" s="33"/>
      <c r="AED228" s="33"/>
      <c r="AEE228" s="33"/>
      <c r="AEF228" s="33"/>
      <c r="AEG228" s="33"/>
      <c r="AEH228" s="33"/>
      <c r="AEI228" s="33"/>
      <c r="AEJ228" s="33"/>
      <c r="AEK228" s="33"/>
      <c r="AEL228" s="33"/>
      <c r="AEM228" s="33"/>
      <c r="AEN228" s="33"/>
      <c r="AEO228" s="33"/>
      <c r="AEP228" s="33"/>
      <c r="AEQ228" s="33"/>
      <c r="AER228" s="33"/>
      <c r="AES228" s="33"/>
      <c r="AET228" s="33"/>
      <c r="AEU228" s="33"/>
      <c r="AEV228" s="33"/>
      <c r="AEW228" s="33"/>
      <c r="AEX228" s="33"/>
      <c r="AEY228" s="33"/>
      <c r="AEZ228" s="33"/>
      <c r="AFA228" s="33"/>
      <c r="AFB228" s="33"/>
      <c r="AFC228" s="33"/>
      <c r="AFD228" s="33"/>
      <c r="AFE228" s="33"/>
      <c r="AFF228" s="33"/>
      <c r="AFG228" s="33"/>
      <c r="AFH228" s="33"/>
      <c r="AFI228" s="33"/>
      <c r="AFJ228" s="33"/>
      <c r="AFK228" s="33"/>
      <c r="AFL228" s="33"/>
      <c r="AFM228" s="33"/>
      <c r="AFN228" s="33"/>
      <c r="AFO228" s="33"/>
      <c r="AFP228" s="33"/>
      <c r="AFQ228" s="33"/>
      <c r="AFR228" s="33"/>
      <c r="AFS228" s="33"/>
      <c r="AFT228" s="33"/>
      <c r="AFU228" s="33"/>
      <c r="AFV228" s="33"/>
      <c r="AFW228" s="33"/>
      <c r="AFX228" s="33"/>
      <c r="AFY228" s="33"/>
      <c r="AFZ228" s="33"/>
      <c r="AGA228" s="33"/>
      <c r="AGB228" s="33"/>
      <c r="AGC228" s="33"/>
      <c r="AGD228" s="33"/>
      <c r="AGE228" s="33"/>
      <c r="AGF228" s="33"/>
      <c r="AGG228" s="33"/>
      <c r="AGH228" s="33"/>
      <c r="AGI228" s="33"/>
      <c r="AGJ228" s="33"/>
      <c r="AGK228" s="33"/>
      <c r="AGL228" s="33"/>
      <c r="AGM228" s="33"/>
      <c r="AGN228" s="33"/>
      <c r="AGO228" s="33"/>
      <c r="AGP228" s="33"/>
      <c r="AGQ228" s="33"/>
      <c r="AGR228" s="33"/>
      <c r="AGS228" s="33"/>
      <c r="AGT228" s="33"/>
      <c r="AGU228" s="33"/>
      <c r="AGV228" s="33"/>
      <c r="AGW228" s="33"/>
      <c r="AGX228" s="33"/>
      <c r="AGY228" s="33"/>
      <c r="AGZ228" s="33"/>
      <c r="AHA228" s="33"/>
      <c r="AHB228" s="33"/>
      <c r="AHC228" s="33"/>
      <c r="AHD228" s="33"/>
      <c r="AHE228" s="33"/>
      <c r="AHF228" s="33"/>
      <c r="AHG228" s="33"/>
      <c r="AHH228" s="33"/>
      <c r="AHI228" s="33"/>
      <c r="AHJ228" s="33"/>
      <c r="AHK228" s="33"/>
      <c r="AHL228" s="33"/>
      <c r="AHM228" s="33"/>
      <c r="AHN228" s="33"/>
      <c r="AHO228" s="33"/>
      <c r="AHP228" s="33"/>
      <c r="AHQ228" s="33"/>
      <c r="AHR228" s="33"/>
      <c r="AHS228" s="33"/>
      <c r="AHT228" s="33"/>
      <c r="AHU228" s="33"/>
      <c r="AHV228" s="33"/>
      <c r="AHW228" s="33"/>
      <c r="AHX228" s="33"/>
      <c r="AHY228" s="33"/>
      <c r="AHZ228" s="33"/>
      <c r="AIA228" s="33"/>
      <c r="AIB228" s="33"/>
      <c r="AIC228" s="33"/>
      <c r="AID228" s="33"/>
      <c r="AIE228" s="33"/>
      <c r="AIF228" s="33"/>
      <c r="AIG228" s="33"/>
      <c r="AIH228" s="33"/>
      <c r="AII228" s="33"/>
      <c r="AIJ228" s="33"/>
      <c r="AIK228" s="33"/>
      <c r="AIL228" s="33"/>
      <c r="AIM228" s="33"/>
      <c r="AIN228" s="33"/>
      <c r="AIO228" s="33"/>
      <c r="AIP228" s="33"/>
      <c r="AIQ228" s="33"/>
      <c r="AIR228" s="33"/>
      <c r="AIS228" s="33"/>
      <c r="AIT228" s="33"/>
      <c r="AIU228" s="33"/>
      <c r="AIV228" s="33"/>
      <c r="AIW228" s="33"/>
      <c r="AIX228" s="33"/>
      <c r="AIY228" s="33"/>
      <c r="AIZ228" s="33"/>
      <c r="AJA228" s="33"/>
      <c r="AJB228" s="33"/>
      <c r="AJC228" s="33"/>
      <c r="AJD228" s="33"/>
      <c r="AJE228" s="33"/>
      <c r="AJF228" s="33"/>
      <c r="AJG228" s="33"/>
      <c r="AJH228" s="33"/>
      <c r="AJI228" s="33"/>
      <c r="AJJ228" s="33"/>
      <c r="AJK228" s="33"/>
      <c r="AJL228" s="33"/>
      <c r="AJM228" s="33"/>
      <c r="AJN228" s="33"/>
      <c r="AJO228" s="33"/>
      <c r="AJP228" s="33"/>
      <c r="AJQ228" s="33"/>
      <c r="AJR228" s="33"/>
      <c r="AJS228" s="33"/>
      <c r="AJT228" s="33"/>
      <c r="AJU228" s="33"/>
      <c r="AJV228" s="33"/>
      <c r="AJW228" s="33"/>
      <c r="AJX228" s="33"/>
      <c r="AJY228" s="33"/>
      <c r="AJZ228" s="33"/>
      <c r="AKA228" s="33"/>
      <c r="AKB228" s="33"/>
      <c r="AKC228" s="33"/>
      <c r="AKD228" s="33"/>
      <c r="AKE228" s="33"/>
      <c r="AKF228" s="33"/>
      <c r="AKG228" s="33"/>
      <c r="AKH228" s="33"/>
      <c r="AKI228" s="33"/>
      <c r="AKJ228" s="33"/>
      <c r="AKK228" s="33"/>
      <c r="AKL228" s="33"/>
      <c r="AKM228" s="33"/>
      <c r="AKN228" s="33"/>
      <c r="AKO228" s="33"/>
      <c r="AKP228" s="33"/>
      <c r="AKQ228" s="33"/>
      <c r="AKR228" s="33"/>
      <c r="AKS228" s="33"/>
      <c r="AKT228" s="33"/>
      <c r="AKU228" s="33"/>
      <c r="AKV228" s="33"/>
      <c r="AKW228" s="33"/>
      <c r="AKX228" s="33"/>
      <c r="AKY228" s="33"/>
      <c r="AKZ228" s="33"/>
      <c r="ALA228" s="33"/>
    </row>
    <row r="229" spans="1:989" s="4" customFormat="1" ht="20.25" customHeight="1" x14ac:dyDescent="0.2">
      <c r="A229" s="101" t="s">
        <v>210</v>
      </c>
      <c r="B229" s="101"/>
      <c r="C229" s="101"/>
      <c r="D229" s="101"/>
      <c r="E229" s="39"/>
      <c r="F229" s="39"/>
      <c r="G229" s="90"/>
      <c r="H229" s="39"/>
      <c r="I229" s="39"/>
      <c r="J229" s="39"/>
      <c r="K229" s="39"/>
      <c r="L229" s="39"/>
      <c r="M229" s="39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/>
      <c r="MD229" s="3"/>
      <c r="ME229" s="3"/>
      <c r="MF229" s="3"/>
      <c r="MG229" s="3"/>
      <c r="MH229" s="3"/>
      <c r="MI229" s="3"/>
      <c r="MJ229" s="3"/>
      <c r="MK229" s="3"/>
      <c r="ML229" s="3"/>
      <c r="MM229" s="3"/>
      <c r="MN229" s="3"/>
      <c r="MO229" s="3"/>
      <c r="MP229" s="3"/>
      <c r="MQ229" s="3"/>
      <c r="MR229" s="3"/>
      <c r="MS229" s="3"/>
      <c r="MT229" s="3"/>
      <c r="MU229" s="3"/>
      <c r="MV229" s="3"/>
      <c r="MW229" s="3"/>
      <c r="MX229" s="3"/>
      <c r="MY229" s="3"/>
      <c r="MZ229" s="3"/>
      <c r="NA229" s="3"/>
      <c r="NB229" s="3"/>
      <c r="NC229" s="3"/>
      <c r="ND229" s="3"/>
      <c r="NE229" s="3"/>
      <c r="NF229" s="3"/>
      <c r="NG229" s="3"/>
      <c r="NH229" s="3"/>
      <c r="NI229" s="3"/>
      <c r="NJ229" s="3"/>
      <c r="NK229" s="3"/>
      <c r="NL229" s="3"/>
      <c r="NM229" s="3"/>
      <c r="NN229" s="3"/>
      <c r="NO229" s="3"/>
      <c r="NP229" s="3"/>
      <c r="NQ229" s="3"/>
      <c r="NR229" s="3"/>
      <c r="NS229" s="3"/>
      <c r="NT229" s="3"/>
      <c r="NU229" s="3"/>
      <c r="NV229" s="3"/>
      <c r="NW229" s="3"/>
      <c r="NX229" s="3"/>
      <c r="NY229" s="3"/>
      <c r="NZ229" s="3"/>
      <c r="OA229" s="3"/>
      <c r="OB229" s="3"/>
      <c r="OC229" s="3"/>
      <c r="OD229" s="3"/>
      <c r="OE229" s="3"/>
      <c r="OF229" s="3"/>
      <c r="OG229" s="3"/>
      <c r="OH229" s="3"/>
      <c r="OI229" s="3"/>
      <c r="OJ229" s="3"/>
      <c r="OK229" s="3"/>
      <c r="OL229" s="3"/>
      <c r="OM229" s="3"/>
      <c r="ON229" s="3"/>
      <c r="OO229" s="3"/>
      <c r="OP229" s="3"/>
      <c r="OQ229" s="3"/>
      <c r="OR229" s="3"/>
      <c r="OS229" s="3"/>
      <c r="OT229" s="3"/>
      <c r="OU229" s="3"/>
      <c r="OV229" s="3"/>
      <c r="OW229" s="3"/>
      <c r="OX229" s="3"/>
      <c r="OY229" s="3"/>
      <c r="OZ229" s="3"/>
      <c r="PA229" s="3"/>
      <c r="PB229" s="3"/>
      <c r="PC229" s="3"/>
      <c r="PD229" s="3"/>
      <c r="PE229" s="3"/>
      <c r="PF229" s="3"/>
      <c r="PG229" s="3"/>
      <c r="PH229" s="3"/>
      <c r="PI229" s="3"/>
      <c r="PJ229" s="3"/>
      <c r="PK229" s="3"/>
      <c r="PL229" s="3"/>
      <c r="PM229" s="3"/>
      <c r="PN229" s="3"/>
      <c r="PO229" s="3"/>
      <c r="PP229" s="3"/>
      <c r="PQ229" s="3"/>
      <c r="PR229" s="3"/>
      <c r="PS229" s="3"/>
      <c r="PT229" s="3"/>
      <c r="PU229" s="3"/>
      <c r="PV229" s="3"/>
      <c r="PW229" s="3"/>
      <c r="PX229" s="3"/>
      <c r="PY229" s="3"/>
      <c r="PZ229" s="3"/>
      <c r="QA229" s="3"/>
      <c r="QB229" s="3"/>
      <c r="QC229" s="3"/>
      <c r="QD229" s="3"/>
      <c r="QE229" s="3"/>
      <c r="QF229" s="3"/>
      <c r="QG229" s="3"/>
      <c r="QH229" s="3"/>
      <c r="QI229" s="3"/>
      <c r="QJ229" s="3"/>
      <c r="QK229" s="3"/>
      <c r="QL229" s="3"/>
      <c r="QM229" s="3"/>
      <c r="QN229" s="3"/>
      <c r="QO229" s="3"/>
      <c r="QP229" s="3"/>
      <c r="QQ229" s="3"/>
      <c r="QR229" s="3"/>
      <c r="QS229" s="3"/>
      <c r="QT229" s="3"/>
      <c r="QU229" s="3"/>
      <c r="QV229" s="3"/>
      <c r="QW229" s="3"/>
      <c r="QX229" s="3"/>
      <c r="QY229" s="3"/>
      <c r="QZ229" s="3"/>
      <c r="RA229" s="3"/>
      <c r="RB229" s="3"/>
      <c r="RC229" s="3"/>
      <c r="RD229" s="3"/>
      <c r="RE229" s="3"/>
      <c r="RF229" s="3"/>
      <c r="RG229" s="3"/>
      <c r="RH229" s="3"/>
      <c r="RI229" s="3"/>
      <c r="RJ229" s="3"/>
      <c r="RK229" s="3"/>
      <c r="RL229" s="3"/>
      <c r="RM229" s="3"/>
      <c r="RN229" s="3"/>
      <c r="RO229" s="3"/>
      <c r="RP229" s="3"/>
      <c r="RQ229" s="3"/>
      <c r="RR229" s="3"/>
      <c r="RS229" s="3"/>
      <c r="RT229" s="3"/>
      <c r="RU229" s="3"/>
      <c r="RV229" s="3"/>
      <c r="RW229" s="3"/>
      <c r="RX229" s="3"/>
      <c r="RY229" s="3"/>
      <c r="RZ229" s="3"/>
      <c r="SA229" s="3"/>
      <c r="SB229" s="3"/>
      <c r="SC229" s="3"/>
      <c r="SD229" s="3"/>
      <c r="SE229" s="3"/>
      <c r="SF229" s="3"/>
      <c r="SG229" s="3"/>
      <c r="SH229" s="3"/>
      <c r="SI229" s="3"/>
      <c r="SJ229" s="3"/>
      <c r="SK229" s="3"/>
      <c r="SL229" s="3"/>
      <c r="SM229" s="3"/>
      <c r="SN229" s="3"/>
      <c r="SO229" s="3"/>
      <c r="SP229" s="3"/>
      <c r="SQ229" s="3"/>
      <c r="SR229" s="3"/>
      <c r="SS229" s="3"/>
      <c r="ST229" s="3"/>
      <c r="SU229" s="3"/>
      <c r="SV229" s="3"/>
      <c r="SW229" s="3"/>
      <c r="SX229" s="3"/>
      <c r="SY229" s="3"/>
      <c r="SZ229" s="3"/>
      <c r="TA229" s="3"/>
      <c r="TB229" s="3"/>
      <c r="TC229" s="3"/>
      <c r="TD229" s="3"/>
      <c r="TE229" s="3"/>
      <c r="TF229" s="3"/>
      <c r="TG229" s="3"/>
      <c r="TH229" s="3"/>
      <c r="TI229" s="3"/>
      <c r="TJ229" s="3"/>
      <c r="TK229" s="3"/>
      <c r="TL229" s="3"/>
      <c r="TM229" s="3"/>
      <c r="TN229" s="3"/>
      <c r="TO229" s="3"/>
      <c r="TP229" s="3"/>
      <c r="TQ229" s="3"/>
      <c r="TR229" s="3"/>
      <c r="TS229" s="3"/>
      <c r="TT229" s="3"/>
      <c r="TU229" s="3"/>
      <c r="TV229" s="3"/>
      <c r="TW229" s="3"/>
      <c r="TX229" s="3"/>
      <c r="TY229" s="3"/>
      <c r="TZ229" s="3"/>
      <c r="UA229" s="3"/>
      <c r="UB229" s="3"/>
      <c r="UC229" s="3"/>
      <c r="UD229" s="3"/>
      <c r="UE229" s="3"/>
      <c r="UF229" s="3"/>
      <c r="UG229" s="3"/>
      <c r="UH229" s="3"/>
      <c r="UI229" s="3"/>
      <c r="UJ229" s="3"/>
      <c r="UK229" s="3"/>
      <c r="UL229" s="3"/>
      <c r="UM229" s="3"/>
      <c r="UN229" s="3"/>
      <c r="UO229" s="3"/>
      <c r="UP229" s="3"/>
      <c r="UQ229" s="3"/>
      <c r="UR229" s="3"/>
      <c r="US229" s="3"/>
      <c r="UT229" s="3"/>
      <c r="UU229" s="3"/>
      <c r="UV229" s="3"/>
      <c r="UW229" s="3"/>
      <c r="UX229" s="3"/>
      <c r="UY229" s="3"/>
      <c r="UZ229" s="3"/>
      <c r="VA229" s="3"/>
      <c r="VB229" s="3"/>
      <c r="VC229" s="3"/>
      <c r="VD229" s="3"/>
      <c r="VE229" s="3"/>
      <c r="VF229" s="3"/>
      <c r="VG229" s="3"/>
      <c r="VH229" s="3"/>
      <c r="VI229" s="3"/>
      <c r="VJ229" s="3"/>
      <c r="VK229" s="3"/>
      <c r="VL229" s="3"/>
      <c r="VM229" s="3"/>
      <c r="VN229" s="3"/>
      <c r="VO229" s="3"/>
      <c r="VP229" s="3"/>
      <c r="VQ229" s="3"/>
      <c r="VR229" s="3"/>
      <c r="VS229" s="3"/>
      <c r="VT229" s="3"/>
      <c r="VU229" s="3"/>
      <c r="VV229" s="3"/>
      <c r="VW229" s="3"/>
      <c r="VX229" s="3"/>
      <c r="VY229" s="3"/>
      <c r="VZ229" s="3"/>
      <c r="WA229" s="3"/>
      <c r="WB229" s="3"/>
      <c r="WC229" s="3"/>
      <c r="WD229" s="3"/>
      <c r="WE229" s="3"/>
      <c r="WF229" s="3"/>
      <c r="WG229" s="3"/>
      <c r="WH229" s="3"/>
      <c r="WI229" s="3"/>
      <c r="WJ229" s="3"/>
      <c r="WK229" s="3"/>
      <c r="WL229" s="3"/>
      <c r="WM229" s="3"/>
      <c r="WN229" s="3"/>
      <c r="WO229" s="3"/>
      <c r="WP229" s="3"/>
      <c r="WQ229" s="3"/>
      <c r="WR229" s="3"/>
      <c r="WS229" s="3"/>
      <c r="WT229" s="3"/>
      <c r="WU229" s="3"/>
      <c r="WV229" s="3"/>
      <c r="WW229" s="3"/>
      <c r="WX229" s="3"/>
      <c r="WY229" s="3"/>
      <c r="WZ229" s="3"/>
      <c r="XA229" s="3"/>
      <c r="XB229" s="3"/>
      <c r="XC229" s="3"/>
      <c r="XD229" s="3"/>
      <c r="XE229" s="3"/>
      <c r="XF229" s="3"/>
      <c r="XG229" s="3"/>
      <c r="XH229" s="3"/>
      <c r="XI229" s="3"/>
      <c r="XJ229" s="3"/>
      <c r="XK229" s="3"/>
      <c r="XL229" s="3"/>
      <c r="XM229" s="3"/>
      <c r="XN229" s="3"/>
      <c r="XO229" s="3"/>
      <c r="XP229" s="3"/>
      <c r="XQ229" s="3"/>
      <c r="XR229" s="3"/>
      <c r="XS229" s="3"/>
      <c r="XT229" s="3"/>
      <c r="XU229" s="3"/>
      <c r="XV229" s="3"/>
      <c r="XW229" s="3"/>
      <c r="XX229" s="3"/>
      <c r="XY229" s="3"/>
      <c r="XZ229" s="3"/>
      <c r="YA229" s="3"/>
      <c r="YB229" s="3"/>
      <c r="YC229" s="3"/>
      <c r="YD229" s="3"/>
      <c r="YE229" s="3"/>
      <c r="YF229" s="3"/>
      <c r="YG229" s="3"/>
      <c r="YH229" s="3"/>
      <c r="YI229" s="3"/>
      <c r="YJ229" s="3"/>
      <c r="YK229" s="3"/>
      <c r="YL229" s="3"/>
      <c r="YM229" s="3"/>
      <c r="YN229" s="3"/>
      <c r="YO229" s="3"/>
      <c r="YP229" s="3"/>
      <c r="YQ229" s="3"/>
      <c r="YR229" s="3"/>
      <c r="YS229" s="3"/>
      <c r="YT229" s="3"/>
      <c r="YU229" s="3"/>
      <c r="YV229" s="3"/>
      <c r="YW229" s="3"/>
      <c r="YX229" s="3"/>
      <c r="YY229" s="3"/>
      <c r="YZ229" s="3"/>
      <c r="ZA229" s="3"/>
      <c r="ZB229" s="3"/>
      <c r="ZC229" s="3"/>
      <c r="ZD229" s="3"/>
      <c r="ZE229" s="3"/>
      <c r="ZF229" s="3"/>
      <c r="ZG229" s="3"/>
      <c r="ZH229" s="3"/>
      <c r="ZI229" s="3"/>
      <c r="ZJ229" s="3"/>
      <c r="ZK229" s="3"/>
      <c r="ZL229" s="3"/>
      <c r="ZM229" s="3"/>
      <c r="ZN229" s="3"/>
      <c r="ZO229" s="3"/>
      <c r="ZP229" s="3"/>
      <c r="ZQ229" s="3"/>
      <c r="ZR229" s="3"/>
      <c r="ZS229" s="3"/>
      <c r="ZT229" s="3"/>
      <c r="ZU229" s="3"/>
      <c r="ZV229" s="3"/>
      <c r="ZW229" s="3"/>
      <c r="ZX229" s="3"/>
      <c r="ZY229" s="3"/>
      <c r="ZZ229" s="3"/>
      <c r="AAA229" s="3"/>
      <c r="AAB229" s="3"/>
      <c r="AAC229" s="3"/>
      <c r="AAD229" s="3"/>
      <c r="AAE229" s="3"/>
      <c r="AAF229" s="3"/>
      <c r="AAG229" s="3"/>
      <c r="AAH229" s="3"/>
      <c r="AAI229" s="3"/>
      <c r="AAJ229" s="3"/>
      <c r="AAK229" s="3"/>
      <c r="AAL229" s="3"/>
      <c r="AAM229" s="3"/>
      <c r="AAN229" s="3"/>
      <c r="AAO229" s="3"/>
      <c r="AAP229" s="3"/>
      <c r="AAQ229" s="3"/>
      <c r="AAR229" s="3"/>
      <c r="AAS229" s="3"/>
      <c r="AAT229" s="3"/>
      <c r="AAU229" s="3"/>
      <c r="AAV229" s="3"/>
      <c r="AAW229" s="3"/>
      <c r="AAX229" s="3"/>
      <c r="AAY229" s="3"/>
      <c r="AAZ229" s="3"/>
      <c r="ABA229" s="3"/>
      <c r="ABB229" s="3"/>
      <c r="ABC229" s="3"/>
      <c r="ABD229" s="3"/>
      <c r="ABE229" s="3"/>
      <c r="ABF229" s="3"/>
      <c r="ABG229" s="3"/>
      <c r="ABH229" s="3"/>
      <c r="ABI229" s="3"/>
      <c r="ABJ229" s="3"/>
      <c r="ABK229" s="3"/>
      <c r="ABL229" s="3"/>
      <c r="ABM229" s="3"/>
      <c r="ABN229" s="3"/>
      <c r="ABO229" s="3"/>
      <c r="ABP229" s="3"/>
      <c r="ABQ229" s="3"/>
      <c r="ABR229" s="3"/>
      <c r="ABS229" s="3"/>
      <c r="ABT229" s="3"/>
      <c r="ABU229" s="3"/>
      <c r="ABV229" s="3"/>
      <c r="ABW229" s="3"/>
      <c r="ABX229" s="3"/>
      <c r="ABY229" s="3"/>
      <c r="ABZ229" s="3"/>
      <c r="ACA229" s="3"/>
      <c r="ACB229" s="3"/>
      <c r="ACC229" s="3"/>
      <c r="ACD229" s="3"/>
      <c r="ACE229" s="3"/>
      <c r="ACF229" s="3"/>
      <c r="ACG229" s="3"/>
      <c r="ACH229" s="3"/>
      <c r="ACI229" s="3"/>
      <c r="ACJ229" s="3"/>
      <c r="ACK229" s="3"/>
      <c r="ACL229" s="3"/>
      <c r="ACM229" s="3"/>
      <c r="ACN229" s="3"/>
      <c r="ACO229" s="3"/>
      <c r="ACP229" s="3"/>
      <c r="ACQ229" s="3"/>
      <c r="ACR229" s="3"/>
      <c r="ACS229" s="3"/>
      <c r="ACT229" s="3"/>
      <c r="ACU229" s="3"/>
      <c r="ACV229" s="3"/>
      <c r="ACW229" s="3"/>
      <c r="ACX229" s="3"/>
      <c r="ACY229" s="3"/>
      <c r="ACZ229" s="3"/>
      <c r="ADA229" s="3"/>
      <c r="ADB229" s="3"/>
      <c r="ADC229" s="3"/>
      <c r="ADD229" s="3"/>
      <c r="ADE229" s="3"/>
      <c r="ADF229" s="3"/>
      <c r="ADG229" s="3"/>
      <c r="ADH229" s="3"/>
      <c r="ADI229" s="3"/>
      <c r="ADJ229" s="3"/>
      <c r="ADK229" s="3"/>
      <c r="ADL229" s="3"/>
      <c r="ADM229" s="3"/>
      <c r="ADN229" s="3"/>
      <c r="ADO229" s="3"/>
      <c r="ADP229" s="3"/>
      <c r="ADQ229" s="3"/>
      <c r="ADR229" s="3"/>
      <c r="ADS229" s="3"/>
      <c r="ADT229" s="3"/>
      <c r="ADU229" s="3"/>
      <c r="ADV229" s="3"/>
      <c r="ADW229" s="3"/>
      <c r="ADX229" s="3"/>
      <c r="ADY229" s="3"/>
      <c r="ADZ229" s="3"/>
      <c r="AEA229" s="3"/>
      <c r="AEB229" s="3"/>
      <c r="AEC229" s="3"/>
      <c r="AED229" s="3"/>
      <c r="AEE229" s="3"/>
      <c r="AEF229" s="3"/>
      <c r="AEG229" s="3"/>
      <c r="AEH229" s="3"/>
      <c r="AEI229" s="3"/>
      <c r="AEJ229" s="3"/>
      <c r="AEK229" s="3"/>
      <c r="AEL229" s="3"/>
      <c r="AEM229" s="3"/>
      <c r="AEN229" s="3"/>
      <c r="AEO229" s="3"/>
      <c r="AEP229" s="3"/>
      <c r="AEQ229" s="3"/>
      <c r="AER229" s="3"/>
      <c r="AES229" s="3"/>
      <c r="AET229" s="3"/>
      <c r="AEU229" s="3"/>
      <c r="AEV229" s="3"/>
      <c r="AEW229" s="3"/>
      <c r="AEX229" s="3"/>
      <c r="AEY229" s="3"/>
      <c r="AEZ229" s="3"/>
      <c r="AFA229" s="3"/>
      <c r="AFB229" s="3"/>
      <c r="AFC229" s="3"/>
      <c r="AFD229" s="3"/>
      <c r="AFE229" s="3"/>
      <c r="AFF229" s="3"/>
      <c r="AFG229" s="3"/>
      <c r="AFH229" s="3"/>
      <c r="AFI229" s="3"/>
      <c r="AFJ229" s="3"/>
      <c r="AFK229" s="3"/>
      <c r="AFL229" s="3"/>
      <c r="AFM229" s="3"/>
      <c r="AFN229" s="3"/>
      <c r="AFO229" s="3"/>
      <c r="AFP229" s="3"/>
      <c r="AFQ229" s="3"/>
      <c r="AFR229" s="3"/>
      <c r="AFS229" s="3"/>
      <c r="AFT229" s="3"/>
      <c r="AFU229" s="3"/>
      <c r="AFV229" s="3"/>
      <c r="AFW229" s="3"/>
      <c r="AFX229" s="3"/>
      <c r="AFY229" s="3"/>
      <c r="AFZ229" s="3"/>
      <c r="AGA229" s="3"/>
      <c r="AGB229" s="3"/>
      <c r="AGC229" s="3"/>
      <c r="AGD229" s="3"/>
      <c r="AGE229" s="3"/>
      <c r="AGF229" s="3"/>
      <c r="AGG229" s="3"/>
      <c r="AGH229" s="3"/>
      <c r="AGI229" s="3"/>
      <c r="AGJ229" s="3"/>
      <c r="AGK229" s="3"/>
      <c r="AGL229" s="3"/>
      <c r="AGM229" s="3"/>
      <c r="AGN229" s="3"/>
      <c r="AGO229" s="3"/>
      <c r="AGP229" s="3"/>
      <c r="AGQ229" s="3"/>
      <c r="AGR229" s="3"/>
      <c r="AGS229" s="3"/>
      <c r="AGT229" s="3"/>
      <c r="AGU229" s="3"/>
      <c r="AGV229" s="3"/>
      <c r="AGW229" s="3"/>
      <c r="AGX229" s="3"/>
      <c r="AGY229" s="3"/>
      <c r="AGZ229" s="3"/>
      <c r="AHA229" s="3"/>
      <c r="AHB229" s="3"/>
      <c r="AHC229" s="3"/>
      <c r="AHD229" s="3"/>
      <c r="AHE229" s="3"/>
      <c r="AHF229" s="3"/>
      <c r="AHG229" s="3"/>
      <c r="AHH229" s="3"/>
      <c r="AHI229" s="3"/>
      <c r="AHJ229" s="3"/>
      <c r="AHK229" s="3"/>
      <c r="AHL229" s="3"/>
      <c r="AHM229" s="3"/>
      <c r="AHN229" s="3"/>
      <c r="AHO229" s="3"/>
      <c r="AHP229" s="3"/>
      <c r="AHQ229" s="3"/>
      <c r="AHR229" s="3"/>
      <c r="AHS229" s="3"/>
      <c r="AHT229" s="3"/>
      <c r="AHU229" s="3"/>
      <c r="AHV229" s="3"/>
      <c r="AHW229" s="3"/>
      <c r="AHX229" s="3"/>
      <c r="AHY229" s="3"/>
      <c r="AHZ229" s="3"/>
      <c r="AIA229" s="3"/>
      <c r="AIB229" s="3"/>
      <c r="AIC229" s="3"/>
      <c r="AID229" s="3"/>
      <c r="AIE229" s="3"/>
      <c r="AIF229" s="3"/>
      <c r="AIG229" s="3"/>
      <c r="AIH229" s="3"/>
      <c r="AII229" s="3"/>
      <c r="AIJ229" s="3"/>
      <c r="AIK229" s="3"/>
      <c r="AIL229" s="3"/>
      <c r="AIM229" s="3"/>
      <c r="AIN229" s="3"/>
      <c r="AIO229" s="3"/>
      <c r="AIP229" s="3"/>
      <c r="AIQ229" s="3"/>
      <c r="AIR229" s="3"/>
      <c r="AIS229" s="3"/>
      <c r="AIT229" s="3"/>
      <c r="AIU229" s="3"/>
      <c r="AIV229" s="3"/>
      <c r="AIW229" s="3"/>
      <c r="AIX229" s="3"/>
      <c r="AIY229" s="3"/>
      <c r="AIZ229" s="3"/>
      <c r="AJA229" s="3"/>
      <c r="AJB229" s="3"/>
      <c r="AJC229" s="3"/>
      <c r="AJD229" s="3"/>
      <c r="AJE229" s="3"/>
      <c r="AJF229" s="3"/>
      <c r="AJG229" s="3"/>
      <c r="AJH229" s="3"/>
      <c r="AJI229" s="3"/>
      <c r="AJJ229" s="3"/>
      <c r="AJK229" s="3"/>
      <c r="AJL229" s="3"/>
      <c r="AJM229" s="3"/>
      <c r="AJN229" s="3"/>
      <c r="AJO229" s="3"/>
      <c r="AJP229" s="3"/>
      <c r="AJQ229" s="3"/>
      <c r="AJR229" s="3"/>
      <c r="AJS229" s="3"/>
      <c r="AJT229" s="3"/>
      <c r="AJU229" s="3"/>
      <c r="AJV229" s="3"/>
      <c r="AJW229" s="3"/>
      <c r="AJX229" s="3"/>
      <c r="AJY229" s="3"/>
      <c r="AJZ229" s="3"/>
      <c r="AKA229" s="3"/>
      <c r="AKB229" s="3"/>
      <c r="AKC229" s="3"/>
      <c r="AKD229" s="3"/>
      <c r="AKE229" s="3"/>
      <c r="AKF229" s="3"/>
      <c r="AKG229" s="3"/>
      <c r="AKH229" s="3"/>
      <c r="AKI229" s="3"/>
      <c r="AKJ229" s="3"/>
      <c r="AKK229" s="3"/>
      <c r="AKL229" s="3"/>
      <c r="AKM229" s="3"/>
      <c r="AKN229" s="3"/>
      <c r="AKO229" s="3"/>
      <c r="AKP229" s="3"/>
      <c r="AKQ229" s="3"/>
      <c r="AKR229" s="3"/>
      <c r="AKS229" s="3"/>
      <c r="AKT229" s="3"/>
      <c r="AKU229" s="3"/>
      <c r="AKV229" s="3"/>
      <c r="AKW229" s="3"/>
      <c r="AKX229" s="3"/>
      <c r="AKY229" s="3"/>
      <c r="AKZ229" s="3"/>
      <c r="ALA229" s="3"/>
    </row>
    <row r="230" spans="1:989" s="4" customFormat="1" x14ac:dyDescent="0.2">
      <c r="A230" s="45"/>
      <c r="B230" s="39"/>
      <c r="C230" s="39"/>
      <c r="D230" s="39"/>
      <c r="E230" s="39"/>
      <c r="F230" s="39"/>
      <c r="G230" s="90"/>
      <c r="H230" s="39"/>
      <c r="I230" s="39"/>
      <c r="J230" s="39"/>
      <c r="K230" s="39"/>
      <c r="L230" s="39"/>
      <c r="M230" s="39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  <c r="IZ230" s="3"/>
      <c r="JA230" s="3"/>
      <c r="JB230" s="3"/>
      <c r="JC230" s="3"/>
      <c r="JD230" s="3"/>
      <c r="JE230" s="3"/>
      <c r="JF230" s="3"/>
      <c r="JG230" s="3"/>
      <c r="JH230" s="3"/>
      <c r="JI230" s="3"/>
      <c r="JJ230" s="3"/>
      <c r="JK230" s="3"/>
      <c r="JL230" s="3"/>
      <c r="JM230" s="3"/>
      <c r="JN230" s="3"/>
      <c r="JO230" s="3"/>
      <c r="JP230" s="3"/>
      <c r="JQ230" s="3"/>
      <c r="JR230" s="3"/>
      <c r="JS230" s="3"/>
      <c r="JT230" s="3"/>
      <c r="JU230" s="3"/>
      <c r="JV230" s="3"/>
      <c r="JW230" s="3"/>
      <c r="JX230" s="3"/>
      <c r="JY230" s="3"/>
      <c r="JZ230" s="3"/>
      <c r="KA230" s="3"/>
      <c r="KB230" s="3"/>
      <c r="KC230" s="3"/>
      <c r="KD230" s="3"/>
      <c r="KE230" s="3"/>
      <c r="KF230" s="3"/>
      <c r="KG230" s="3"/>
      <c r="KH230" s="3"/>
      <c r="KI230" s="3"/>
      <c r="KJ230" s="3"/>
      <c r="KK230" s="3"/>
      <c r="KL230" s="3"/>
      <c r="KM230" s="3"/>
      <c r="KN230" s="3"/>
      <c r="KO230" s="3"/>
      <c r="KP230" s="3"/>
      <c r="KQ230" s="3"/>
      <c r="KR230" s="3"/>
      <c r="KS230" s="3"/>
      <c r="KT230" s="3"/>
      <c r="KU230" s="3"/>
      <c r="KV230" s="3"/>
      <c r="KW230" s="3"/>
      <c r="KX230" s="3"/>
      <c r="KY230" s="3"/>
      <c r="KZ230" s="3"/>
      <c r="LA230" s="3"/>
      <c r="LB230" s="3"/>
      <c r="LC230" s="3"/>
      <c r="LD230" s="3"/>
      <c r="LE230" s="3"/>
      <c r="LF230" s="3"/>
      <c r="LG230" s="3"/>
      <c r="LH230" s="3"/>
      <c r="LI230" s="3"/>
      <c r="LJ230" s="3"/>
      <c r="LK230" s="3"/>
      <c r="LL230" s="3"/>
      <c r="LM230" s="3"/>
      <c r="LN230" s="3"/>
      <c r="LO230" s="3"/>
      <c r="LP230" s="3"/>
      <c r="LQ230" s="3"/>
      <c r="LR230" s="3"/>
      <c r="LS230" s="3"/>
      <c r="LT230" s="3"/>
      <c r="LU230" s="3"/>
      <c r="LV230" s="3"/>
      <c r="LW230" s="3"/>
      <c r="LX230" s="3"/>
      <c r="LY230" s="3"/>
      <c r="LZ230" s="3"/>
      <c r="MA230" s="3"/>
      <c r="MB230" s="3"/>
      <c r="MC230" s="3"/>
      <c r="MD230" s="3"/>
      <c r="ME230" s="3"/>
      <c r="MF230" s="3"/>
      <c r="MG230" s="3"/>
      <c r="MH230" s="3"/>
      <c r="MI230" s="3"/>
      <c r="MJ230" s="3"/>
      <c r="MK230" s="3"/>
      <c r="ML230" s="3"/>
      <c r="MM230" s="3"/>
      <c r="MN230" s="3"/>
      <c r="MO230" s="3"/>
      <c r="MP230" s="3"/>
      <c r="MQ230" s="3"/>
      <c r="MR230" s="3"/>
      <c r="MS230" s="3"/>
      <c r="MT230" s="3"/>
      <c r="MU230" s="3"/>
      <c r="MV230" s="3"/>
      <c r="MW230" s="3"/>
      <c r="MX230" s="3"/>
      <c r="MY230" s="3"/>
      <c r="MZ230" s="3"/>
      <c r="NA230" s="3"/>
      <c r="NB230" s="3"/>
      <c r="NC230" s="3"/>
      <c r="ND230" s="3"/>
      <c r="NE230" s="3"/>
      <c r="NF230" s="3"/>
      <c r="NG230" s="3"/>
      <c r="NH230" s="3"/>
      <c r="NI230" s="3"/>
      <c r="NJ230" s="3"/>
      <c r="NK230" s="3"/>
      <c r="NL230" s="3"/>
      <c r="NM230" s="3"/>
      <c r="NN230" s="3"/>
      <c r="NO230" s="3"/>
      <c r="NP230" s="3"/>
      <c r="NQ230" s="3"/>
      <c r="NR230" s="3"/>
      <c r="NS230" s="3"/>
      <c r="NT230" s="3"/>
      <c r="NU230" s="3"/>
      <c r="NV230" s="3"/>
      <c r="NW230" s="3"/>
      <c r="NX230" s="3"/>
      <c r="NY230" s="3"/>
      <c r="NZ230" s="3"/>
      <c r="OA230" s="3"/>
      <c r="OB230" s="3"/>
      <c r="OC230" s="3"/>
      <c r="OD230" s="3"/>
      <c r="OE230" s="3"/>
      <c r="OF230" s="3"/>
      <c r="OG230" s="3"/>
      <c r="OH230" s="3"/>
      <c r="OI230" s="3"/>
      <c r="OJ230" s="3"/>
      <c r="OK230" s="3"/>
      <c r="OL230" s="3"/>
      <c r="OM230" s="3"/>
      <c r="ON230" s="3"/>
      <c r="OO230" s="3"/>
      <c r="OP230" s="3"/>
      <c r="OQ230" s="3"/>
      <c r="OR230" s="3"/>
      <c r="OS230" s="3"/>
      <c r="OT230" s="3"/>
      <c r="OU230" s="3"/>
      <c r="OV230" s="3"/>
      <c r="OW230" s="3"/>
      <c r="OX230" s="3"/>
      <c r="OY230" s="3"/>
      <c r="OZ230" s="3"/>
      <c r="PA230" s="3"/>
      <c r="PB230" s="3"/>
      <c r="PC230" s="3"/>
      <c r="PD230" s="3"/>
      <c r="PE230" s="3"/>
      <c r="PF230" s="3"/>
      <c r="PG230" s="3"/>
      <c r="PH230" s="3"/>
      <c r="PI230" s="3"/>
      <c r="PJ230" s="3"/>
      <c r="PK230" s="3"/>
      <c r="PL230" s="3"/>
      <c r="PM230" s="3"/>
      <c r="PN230" s="3"/>
      <c r="PO230" s="3"/>
      <c r="PP230" s="3"/>
      <c r="PQ230" s="3"/>
      <c r="PR230" s="3"/>
      <c r="PS230" s="3"/>
      <c r="PT230" s="3"/>
      <c r="PU230" s="3"/>
      <c r="PV230" s="3"/>
      <c r="PW230" s="3"/>
      <c r="PX230" s="3"/>
      <c r="PY230" s="3"/>
      <c r="PZ230" s="3"/>
      <c r="QA230" s="3"/>
      <c r="QB230" s="3"/>
      <c r="QC230" s="3"/>
      <c r="QD230" s="3"/>
      <c r="QE230" s="3"/>
      <c r="QF230" s="3"/>
      <c r="QG230" s="3"/>
      <c r="QH230" s="3"/>
      <c r="QI230" s="3"/>
      <c r="QJ230" s="3"/>
      <c r="QK230" s="3"/>
      <c r="QL230" s="3"/>
      <c r="QM230" s="3"/>
      <c r="QN230" s="3"/>
      <c r="QO230" s="3"/>
      <c r="QP230" s="3"/>
      <c r="QQ230" s="3"/>
      <c r="QR230" s="3"/>
      <c r="QS230" s="3"/>
      <c r="QT230" s="3"/>
      <c r="QU230" s="3"/>
      <c r="QV230" s="3"/>
      <c r="QW230" s="3"/>
      <c r="QX230" s="3"/>
      <c r="QY230" s="3"/>
      <c r="QZ230" s="3"/>
      <c r="RA230" s="3"/>
      <c r="RB230" s="3"/>
      <c r="RC230" s="3"/>
      <c r="RD230" s="3"/>
      <c r="RE230" s="3"/>
      <c r="RF230" s="3"/>
      <c r="RG230" s="3"/>
      <c r="RH230" s="3"/>
      <c r="RI230" s="3"/>
      <c r="RJ230" s="3"/>
      <c r="RK230" s="3"/>
      <c r="RL230" s="3"/>
      <c r="RM230" s="3"/>
      <c r="RN230" s="3"/>
      <c r="RO230" s="3"/>
      <c r="RP230" s="3"/>
      <c r="RQ230" s="3"/>
      <c r="RR230" s="3"/>
      <c r="RS230" s="3"/>
      <c r="RT230" s="3"/>
      <c r="RU230" s="3"/>
      <c r="RV230" s="3"/>
      <c r="RW230" s="3"/>
      <c r="RX230" s="3"/>
      <c r="RY230" s="3"/>
      <c r="RZ230" s="3"/>
      <c r="SA230" s="3"/>
      <c r="SB230" s="3"/>
      <c r="SC230" s="3"/>
      <c r="SD230" s="3"/>
      <c r="SE230" s="3"/>
      <c r="SF230" s="3"/>
      <c r="SG230" s="3"/>
      <c r="SH230" s="3"/>
      <c r="SI230" s="3"/>
      <c r="SJ230" s="3"/>
      <c r="SK230" s="3"/>
      <c r="SL230" s="3"/>
      <c r="SM230" s="3"/>
      <c r="SN230" s="3"/>
      <c r="SO230" s="3"/>
      <c r="SP230" s="3"/>
      <c r="SQ230" s="3"/>
      <c r="SR230" s="3"/>
      <c r="SS230" s="3"/>
      <c r="ST230" s="3"/>
      <c r="SU230" s="3"/>
      <c r="SV230" s="3"/>
      <c r="SW230" s="3"/>
      <c r="SX230" s="3"/>
      <c r="SY230" s="3"/>
      <c r="SZ230" s="3"/>
      <c r="TA230" s="3"/>
      <c r="TB230" s="3"/>
      <c r="TC230" s="3"/>
      <c r="TD230" s="3"/>
      <c r="TE230" s="3"/>
      <c r="TF230" s="3"/>
      <c r="TG230" s="3"/>
      <c r="TH230" s="3"/>
      <c r="TI230" s="3"/>
      <c r="TJ230" s="3"/>
      <c r="TK230" s="3"/>
      <c r="TL230" s="3"/>
      <c r="TM230" s="3"/>
      <c r="TN230" s="3"/>
      <c r="TO230" s="3"/>
      <c r="TP230" s="3"/>
      <c r="TQ230" s="3"/>
      <c r="TR230" s="3"/>
      <c r="TS230" s="3"/>
      <c r="TT230" s="3"/>
      <c r="TU230" s="3"/>
      <c r="TV230" s="3"/>
      <c r="TW230" s="3"/>
      <c r="TX230" s="3"/>
      <c r="TY230" s="3"/>
      <c r="TZ230" s="3"/>
      <c r="UA230" s="3"/>
      <c r="UB230" s="3"/>
      <c r="UC230" s="3"/>
      <c r="UD230" s="3"/>
      <c r="UE230" s="3"/>
      <c r="UF230" s="3"/>
      <c r="UG230" s="3"/>
      <c r="UH230" s="3"/>
      <c r="UI230" s="3"/>
      <c r="UJ230" s="3"/>
      <c r="UK230" s="3"/>
      <c r="UL230" s="3"/>
      <c r="UM230" s="3"/>
      <c r="UN230" s="3"/>
      <c r="UO230" s="3"/>
      <c r="UP230" s="3"/>
      <c r="UQ230" s="3"/>
      <c r="UR230" s="3"/>
      <c r="US230" s="3"/>
      <c r="UT230" s="3"/>
      <c r="UU230" s="3"/>
      <c r="UV230" s="3"/>
      <c r="UW230" s="3"/>
      <c r="UX230" s="3"/>
      <c r="UY230" s="3"/>
      <c r="UZ230" s="3"/>
      <c r="VA230" s="3"/>
      <c r="VB230" s="3"/>
      <c r="VC230" s="3"/>
      <c r="VD230" s="3"/>
      <c r="VE230" s="3"/>
      <c r="VF230" s="3"/>
      <c r="VG230" s="3"/>
      <c r="VH230" s="3"/>
      <c r="VI230" s="3"/>
      <c r="VJ230" s="3"/>
      <c r="VK230" s="3"/>
      <c r="VL230" s="3"/>
      <c r="VM230" s="3"/>
      <c r="VN230" s="3"/>
      <c r="VO230" s="3"/>
      <c r="VP230" s="3"/>
      <c r="VQ230" s="3"/>
      <c r="VR230" s="3"/>
      <c r="VS230" s="3"/>
      <c r="VT230" s="3"/>
      <c r="VU230" s="3"/>
      <c r="VV230" s="3"/>
      <c r="VW230" s="3"/>
      <c r="VX230" s="3"/>
      <c r="VY230" s="3"/>
      <c r="VZ230" s="3"/>
      <c r="WA230" s="3"/>
      <c r="WB230" s="3"/>
      <c r="WC230" s="3"/>
      <c r="WD230" s="3"/>
      <c r="WE230" s="3"/>
      <c r="WF230" s="3"/>
      <c r="WG230" s="3"/>
      <c r="WH230" s="3"/>
      <c r="WI230" s="3"/>
      <c r="WJ230" s="3"/>
      <c r="WK230" s="3"/>
      <c r="WL230" s="3"/>
      <c r="WM230" s="3"/>
      <c r="WN230" s="3"/>
      <c r="WO230" s="3"/>
      <c r="WP230" s="3"/>
      <c r="WQ230" s="3"/>
      <c r="WR230" s="3"/>
      <c r="WS230" s="3"/>
      <c r="WT230" s="3"/>
      <c r="WU230" s="3"/>
      <c r="WV230" s="3"/>
      <c r="WW230" s="3"/>
      <c r="WX230" s="3"/>
      <c r="WY230" s="3"/>
      <c r="WZ230" s="3"/>
      <c r="XA230" s="3"/>
      <c r="XB230" s="3"/>
      <c r="XC230" s="3"/>
      <c r="XD230" s="3"/>
      <c r="XE230" s="3"/>
      <c r="XF230" s="3"/>
      <c r="XG230" s="3"/>
      <c r="XH230" s="3"/>
      <c r="XI230" s="3"/>
      <c r="XJ230" s="3"/>
      <c r="XK230" s="3"/>
      <c r="XL230" s="3"/>
      <c r="XM230" s="3"/>
      <c r="XN230" s="3"/>
      <c r="XO230" s="3"/>
      <c r="XP230" s="3"/>
      <c r="XQ230" s="3"/>
      <c r="XR230" s="3"/>
      <c r="XS230" s="3"/>
      <c r="XT230" s="3"/>
      <c r="XU230" s="3"/>
      <c r="XV230" s="3"/>
      <c r="XW230" s="3"/>
      <c r="XX230" s="3"/>
      <c r="XY230" s="3"/>
      <c r="XZ230" s="3"/>
      <c r="YA230" s="3"/>
      <c r="YB230" s="3"/>
      <c r="YC230" s="3"/>
      <c r="YD230" s="3"/>
      <c r="YE230" s="3"/>
      <c r="YF230" s="3"/>
      <c r="YG230" s="3"/>
      <c r="YH230" s="3"/>
      <c r="YI230" s="3"/>
      <c r="YJ230" s="3"/>
      <c r="YK230" s="3"/>
      <c r="YL230" s="3"/>
      <c r="YM230" s="3"/>
      <c r="YN230" s="3"/>
      <c r="YO230" s="3"/>
      <c r="YP230" s="3"/>
      <c r="YQ230" s="3"/>
      <c r="YR230" s="3"/>
      <c r="YS230" s="3"/>
      <c r="YT230" s="3"/>
      <c r="YU230" s="3"/>
      <c r="YV230" s="3"/>
      <c r="YW230" s="3"/>
      <c r="YX230" s="3"/>
      <c r="YY230" s="3"/>
      <c r="YZ230" s="3"/>
      <c r="ZA230" s="3"/>
      <c r="ZB230" s="3"/>
      <c r="ZC230" s="3"/>
      <c r="ZD230" s="3"/>
      <c r="ZE230" s="3"/>
      <c r="ZF230" s="3"/>
      <c r="ZG230" s="3"/>
      <c r="ZH230" s="3"/>
      <c r="ZI230" s="3"/>
      <c r="ZJ230" s="3"/>
      <c r="ZK230" s="3"/>
      <c r="ZL230" s="3"/>
      <c r="ZM230" s="3"/>
      <c r="ZN230" s="3"/>
      <c r="ZO230" s="3"/>
      <c r="ZP230" s="3"/>
      <c r="ZQ230" s="3"/>
      <c r="ZR230" s="3"/>
      <c r="ZS230" s="3"/>
      <c r="ZT230" s="3"/>
      <c r="ZU230" s="3"/>
      <c r="ZV230" s="3"/>
      <c r="ZW230" s="3"/>
      <c r="ZX230" s="3"/>
      <c r="ZY230" s="3"/>
      <c r="ZZ230" s="3"/>
      <c r="AAA230" s="3"/>
      <c r="AAB230" s="3"/>
      <c r="AAC230" s="3"/>
      <c r="AAD230" s="3"/>
      <c r="AAE230" s="3"/>
      <c r="AAF230" s="3"/>
      <c r="AAG230" s="3"/>
      <c r="AAH230" s="3"/>
      <c r="AAI230" s="3"/>
      <c r="AAJ230" s="3"/>
      <c r="AAK230" s="3"/>
      <c r="AAL230" s="3"/>
      <c r="AAM230" s="3"/>
      <c r="AAN230" s="3"/>
      <c r="AAO230" s="3"/>
      <c r="AAP230" s="3"/>
      <c r="AAQ230" s="3"/>
      <c r="AAR230" s="3"/>
      <c r="AAS230" s="3"/>
      <c r="AAT230" s="3"/>
      <c r="AAU230" s="3"/>
      <c r="AAV230" s="3"/>
      <c r="AAW230" s="3"/>
      <c r="AAX230" s="3"/>
      <c r="AAY230" s="3"/>
      <c r="AAZ230" s="3"/>
      <c r="ABA230" s="3"/>
      <c r="ABB230" s="3"/>
      <c r="ABC230" s="3"/>
      <c r="ABD230" s="3"/>
      <c r="ABE230" s="3"/>
      <c r="ABF230" s="3"/>
      <c r="ABG230" s="3"/>
      <c r="ABH230" s="3"/>
      <c r="ABI230" s="3"/>
      <c r="ABJ230" s="3"/>
      <c r="ABK230" s="3"/>
      <c r="ABL230" s="3"/>
      <c r="ABM230" s="3"/>
      <c r="ABN230" s="3"/>
      <c r="ABO230" s="3"/>
      <c r="ABP230" s="3"/>
      <c r="ABQ230" s="3"/>
      <c r="ABR230" s="3"/>
      <c r="ABS230" s="3"/>
      <c r="ABT230" s="3"/>
      <c r="ABU230" s="3"/>
      <c r="ABV230" s="3"/>
      <c r="ABW230" s="3"/>
      <c r="ABX230" s="3"/>
      <c r="ABY230" s="3"/>
      <c r="ABZ230" s="3"/>
      <c r="ACA230" s="3"/>
      <c r="ACB230" s="3"/>
      <c r="ACC230" s="3"/>
      <c r="ACD230" s="3"/>
      <c r="ACE230" s="3"/>
      <c r="ACF230" s="3"/>
      <c r="ACG230" s="3"/>
      <c r="ACH230" s="3"/>
      <c r="ACI230" s="3"/>
      <c r="ACJ230" s="3"/>
      <c r="ACK230" s="3"/>
      <c r="ACL230" s="3"/>
      <c r="ACM230" s="3"/>
      <c r="ACN230" s="3"/>
      <c r="ACO230" s="3"/>
      <c r="ACP230" s="3"/>
      <c r="ACQ230" s="3"/>
      <c r="ACR230" s="3"/>
      <c r="ACS230" s="3"/>
      <c r="ACT230" s="3"/>
      <c r="ACU230" s="3"/>
      <c r="ACV230" s="3"/>
      <c r="ACW230" s="3"/>
      <c r="ACX230" s="3"/>
      <c r="ACY230" s="3"/>
      <c r="ACZ230" s="3"/>
      <c r="ADA230" s="3"/>
      <c r="ADB230" s="3"/>
      <c r="ADC230" s="3"/>
      <c r="ADD230" s="3"/>
      <c r="ADE230" s="3"/>
      <c r="ADF230" s="3"/>
      <c r="ADG230" s="3"/>
      <c r="ADH230" s="3"/>
      <c r="ADI230" s="3"/>
      <c r="ADJ230" s="3"/>
      <c r="ADK230" s="3"/>
      <c r="ADL230" s="3"/>
      <c r="ADM230" s="3"/>
      <c r="ADN230" s="3"/>
      <c r="ADO230" s="3"/>
      <c r="ADP230" s="3"/>
      <c r="ADQ230" s="3"/>
      <c r="ADR230" s="3"/>
      <c r="ADS230" s="3"/>
      <c r="ADT230" s="3"/>
      <c r="ADU230" s="3"/>
      <c r="ADV230" s="3"/>
      <c r="ADW230" s="3"/>
      <c r="ADX230" s="3"/>
      <c r="ADY230" s="3"/>
      <c r="ADZ230" s="3"/>
      <c r="AEA230" s="3"/>
      <c r="AEB230" s="3"/>
      <c r="AEC230" s="3"/>
      <c r="AED230" s="3"/>
      <c r="AEE230" s="3"/>
      <c r="AEF230" s="3"/>
      <c r="AEG230" s="3"/>
      <c r="AEH230" s="3"/>
      <c r="AEI230" s="3"/>
      <c r="AEJ230" s="3"/>
      <c r="AEK230" s="3"/>
      <c r="AEL230" s="3"/>
      <c r="AEM230" s="3"/>
      <c r="AEN230" s="3"/>
      <c r="AEO230" s="3"/>
      <c r="AEP230" s="3"/>
      <c r="AEQ230" s="3"/>
      <c r="AER230" s="3"/>
      <c r="AES230" s="3"/>
      <c r="AET230" s="3"/>
      <c r="AEU230" s="3"/>
      <c r="AEV230" s="3"/>
      <c r="AEW230" s="3"/>
      <c r="AEX230" s="3"/>
      <c r="AEY230" s="3"/>
      <c r="AEZ230" s="3"/>
      <c r="AFA230" s="3"/>
      <c r="AFB230" s="3"/>
      <c r="AFC230" s="3"/>
      <c r="AFD230" s="3"/>
      <c r="AFE230" s="3"/>
      <c r="AFF230" s="3"/>
      <c r="AFG230" s="3"/>
      <c r="AFH230" s="3"/>
      <c r="AFI230" s="3"/>
      <c r="AFJ230" s="3"/>
      <c r="AFK230" s="3"/>
      <c r="AFL230" s="3"/>
      <c r="AFM230" s="3"/>
      <c r="AFN230" s="3"/>
      <c r="AFO230" s="3"/>
      <c r="AFP230" s="3"/>
      <c r="AFQ230" s="3"/>
      <c r="AFR230" s="3"/>
      <c r="AFS230" s="3"/>
      <c r="AFT230" s="3"/>
      <c r="AFU230" s="3"/>
      <c r="AFV230" s="3"/>
      <c r="AFW230" s="3"/>
      <c r="AFX230" s="3"/>
      <c r="AFY230" s="3"/>
      <c r="AFZ230" s="3"/>
      <c r="AGA230" s="3"/>
      <c r="AGB230" s="3"/>
      <c r="AGC230" s="3"/>
      <c r="AGD230" s="3"/>
      <c r="AGE230" s="3"/>
      <c r="AGF230" s="3"/>
      <c r="AGG230" s="3"/>
      <c r="AGH230" s="3"/>
      <c r="AGI230" s="3"/>
      <c r="AGJ230" s="3"/>
      <c r="AGK230" s="3"/>
      <c r="AGL230" s="3"/>
      <c r="AGM230" s="3"/>
      <c r="AGN230" s="3"/>
      <c r="AGO230" s="3"/>
      <c r="AGP230" s="3"/>
      <c r="AGQ230" s="3"/>
      <c r="AGR230" s="3"/>
      <c r="AGS230" s="3"/>
      <c r="AGT230" s="3"/>
      <c r="AGU230" s="3"/>
      <c r="AGV230" s="3"/>
      <c r="AGW230" s="3"/>
      <c r="AGX230" s="3"/>
      <c r="AGY230" s="3"/>
      <c r="AGZ230" s="3"/>
      <c r="AHA230" s="3"/>
      <c r="AHB230" s="3"/>
      <c r="AHC230" s="3"/>
      <c r="AHD230" s="3"/>
      <c r="AHE230" s="3"/>
      <c r="AHF230" s="3"/>
      <c r="AHG230" s="3"/>
      <c r="AHH230" s="3"/>
      <c r="AHI230" s="3"/>
      <c r="AHJ230" s="3"/>
      <c r="AHK230" s="3"/>
      <c r="AHL230" s="3"/>
      <c r="AHM230" s="3"/>
      <c r="AHN230" s="3"/>
      <c r="AHO230" s="3"/>
      <c r="AHP230" s="3"/>
      <c r="AHQ230" s="3"/>
      <c r="AHR230" s="3"/>
      <c r="AHS230" s="3"/>
      <c r="AHT230" s="3"/>
      <c r="AHU230" s="3"/>
      <c r="AHV230" s="3"/>
      <c r="AHW230" s="3"/>
      <c r="AHX230" s="3"/>
      <c r="AHY230" s="3"/>
      <c r="AHZ230" s="3"/>
      <c r="AIA230" s="3"/>
      <c r="AIB230" s="3"/>
      <c r="AIC230" s="3"/>
      <c r="AID230" s="3"/>
      <c r="AIE230" s="3"/>
      <c r="AIF230" s="3"/>
      <c r="AIG230" s="3"/>
      <c r="AIH230" s="3"/>
      <c r="AII230" s="3"/>
      <c r="AIJ230" s="3"/>
      <c r="AIK230" s="3"/>
      <c r="AIL230" s="3"/>
      <c r="AIM230" s="3"/>
      <c r="AIN230" s="3"/>
      <c r="AIO230" s="3"/>
      <c r="AIP230" s="3"/>
      <c r="AIQ230" s="3"/>
      <c r="AIR230" s="3"/>
      <c r="AIS230" s="3"/>
      <c r="AIT230" s="3"/>
      <c r="AIU230" s="3"/>
      <c r="AIV230" s="3"/>
      <c r="AIW230" s="3"/>
      <c r="AIX230" s="3"/>
      <c r="AIY230" s="3"/>
      <c r="AIZ230" s="3"/>
      <c r="AJA230" s="3"/>
      <c r="AJB230" s="3"/>
      <c r="AJC230" s="3"/>
      <c r="AJD230" s="3"/>
      <c r="AJE230" s="3"/>
      <c r="AJF230" s="3"/>
      <c r="AJG230" s="3"/>
      <c r="AJH230" s="3"/>
      <c r="AJI230" s="3"/>
      <c r="AJJ230" s="3"/>
      <c r="AJK230" s="3"/>
      <c r="AJL230" s="3"/>
      <c r="AJM230" s="3"/>
      <c r="AJN230" s="3"/>
      <c r="AJO230" s="3"/>
      <c r="AJP230" s="3"/>
      <c r="AJQ230" s="3"/>
      <c r="AJR230" s="3"/>
      <c r="AJS230" s="3"/>
      <c r="AJT230" s="3"/>
      <c r="AJU230" s="3"/>
      <c r="AJV230" s="3"/>
      <c r="AJW230" s="3"/>
      <c r="AJX230" s="3"/>
      <c r="AJY230" s="3"/>
      <c r="AJZ230" s="3"/>
      <c r="AKA230" s="3"/>
      <c r="AKB230" s="3"/>
      <c r="AKC230" s="3"/>
      <c r="AKD230" s="3"/>
      <c r="AKE230" s="3"/>
      <c r="AKF230" s="3"/>
      <c r="AKG230" s="3"/>
      <c r="AKH230" s="3"/>
      <c r="AKI230" s="3"/>
      <c r="AKJ230" s="3"/>
      <c r="AKK230" s="3"/>
      <c r="AKL230" s="3"/>
      <c r="AKM230" s="3"/>
      <c r="AKN230" s="3"/>
      <c r="AKO230" s="3"/>
      <c r="AKP230" s="3"/>
      <c r="AKQ230" s="3"/>
      <c r="AKR230" s="3"/>
      <c r="AKS230" s="3"/>
      <c r="AKT230" s="3"/>
      <c r="AKU230" s="3"/>
      <c r="AKV230" s="3"/>
      <c r="AKW230" s="3"/>
      <c r="AKX230" s="3"/>
      <c r="AKY230" s="3"/>
      <c r="AKZ230" s="3"/>
      <c r="ALA230" s="3"/>
    </row>
    <row r="231" spans="1:989" s="4" customFormat="1" x14ac:dyDescent="0.2">
      <c r="A231" s="46"/>
      <c r="B231" s="39"/>
      <c r="C231" s="39"/>
      <c r="D231" s="39"/>
      <c r="E231" s="39"/>
      <c r="F231" s="39"/>
      <c r="G231" s="90"/>
      <c r="H231" s="39"/>
      <c r="I231" s="39"/>
      <c r="J231" s="39"/>
      <c r="K231" s="39"/>
      <c r="L231" s="39"/>
      <c r="M231" s="39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  <c r="IZ231" s="3"/>
      <c r="JA231" s="3"/>
      <c r="JB231" s="3"/>
      <c r="JC231" s="3"/>
      <c r="JD231" s="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3"/>
      <c r="JQ231" s="3"/>
      <c r="JR231" s="3"/>
      <c r="JS231" s="3"/>
      <c r="JT231" s="3"/>
      <c r="JU231" s="3"/>
      <c r="JV231" s="3"/>
      <c r="JW231" s="3"/>
      <c r="JX231" s="3"/>
      <c r="JY231" s="3"/>
      <c r="JZ231" s="3"/>
      <c r="KA231" s="3"/>
      <c r="KB231" s="3"/>
      <c r="KC231" s="3"/>
      <c r="KD231" s="3"/>
      <c r="KE231" s="3"/>
      <c r="KF231" s="3"/>
      <c r="KG231" s="3"/>
      <c r="KH231" s="3"/>
      <c r="KI231" s="3"/>
      <c r="KJ231" s="3"/>
      <c r="KK231" s="3"/>
      <c r="KL231" s="3"/>
      <c r="KM231" s="3"/>
      <c r="KN231" s="3"/>
      <c r="KO231" s="3"/>
      <c r="KP231" s="3"/>
      <c r="KQ231" s="3"/>
      <c r="KR231" s="3"/>
      <c r="KS231" s="3"/>
      <c r="KT231" s="3"/>
      <c r="KU231" s="3"/>
      <c r="KV231" s="3"/>
      <c r="KW231" s="3"/>
      <c r="KX231" s="3"/>
      <c r="KY231" s="3"/>
      <c r="KZ231" s="3"/>
      <c r="LA231" s="3"/>
      <c r="LB231" s="3"/>
      <c r="LC231" s="3"/>
      <c r="LD231" s="3"/>
      <c r="LE231" s="3"/>
      <c r="LF231" s="3"/>
      <c r="LG231" s="3"/>
      <c r="LH231" s="3"/>
      <c r="LI231" s="3"/>
      <c r="LJ231" s="3"/>
      <c r="LK231" s="3"/>
      <c r="LL231" s="3"/>
      <c r="LM231" s="3"/>
      <c r="LN231" s="3"/>
      <c r="LO231" s="3"/>
      <c r="LP231" s="3"/>
      <c r="LQ231" s="3"/>
      <c r="LR231" s="3"/>
      <c r="LS231" s="3"/>
      <c r="LT231" s="3"/>
      <c r="LU231" s="3"/>
      <c r="LV231" s="3"/>
      <c r="LW231" s="3"/>
      <c r="LX231" s="3"/>
      <c r="LY231" s="3"/>
      <c r="LZ231" s="3"/>
      <c r="MA231" s="3"/>
      <c r="MB231" s="3"/>
      <c r="MC231" s="3"/>
      <c r="MD231" s="3"/>
      <c r="ME231" s="3"/>
      <c r="MF231" s="3"/>
      <c r="MG231" s="3"/>
      <c r="MH231" s="3"/>
      <c r="MI231" s="3"/>
      <c r="MJ231" s="3"/>
      <c r="MK231" s="3"/>
      <c r="ML231" s="3"/>
      <c r="MM231" s="3"/>
      <c r="MN231" s="3"/>
      <c r="MO231" s="3"/>
      <c r="MP231" s="3"/>
      <c r="MQ231" s="3"/>
      <c r="MR231" s="3"/>
      <c r="MS231" s="3"/>
      <c r="MT231" s="3"/>
      <c r="MU231" s="3"/>
      <c r="MV231" s="3"/>
      <c r="MW231" s="3"/>
      <c r="MX231" s="3"/>
      <c r="MY231" s="3"/>
      <c r="MZ231" s="3"/>
      <c r="NA231" s="3"/>
      <c r="NB231" s="3"/>
      <c r="NC231" s="3"/>
      <c r="ND231" s="3"/>
      <c r="NE231" s="3"/>
      <c r="NF231" s="3"/>
      <c r="NG231" s="3"/>
      <c r="NH231" s="3"/>
      <c r="NI231" s="3"/>
      <c r="NJ231" s="3"/>
      <c r="NK231" s="3"/>
      <c r="NL231" s="3"/>
      <c r="NM231" s="3"/>
      <c r="NN231" s="3"/>
      <c r="NO231" s="3"/>
      <c r="NP231" s="3"/>
      <c r="NQ231" s="3"/>
      <c r="NR231" s="3"/>
      <c r="NS231" s="3"/>
      <c r="NT231" s="3"/>
      <c r="NU231" s="3"/>
      <c r="NV231" s="3"/>
      <c r="NW231" s="3"/>
      <c r="NX231" s="3"/>
      <c r="NY231" s="3"/>
      <c r="NZ231" s="3"/>
      <c r="OA231" s="3"/>
      <c r="OB231" s="3"/>
      <c r="OC231" s="3"/>
      <c r="OD231" s="3"/>
      <c r="OE231" s="3"/>
      <c r="OF231" s="3"/>
      <c r="OG231" s="3"/>
      <c r="OH231" s="3"/>
      <c r="OI231" s="3"/>
      <c r="OJ231" s="3"/>
      <c r="OK231" s="3"/>
      <c r="OL231" s="3"/>
      <c r="OM231" s="3"/>
      <c r="ON231" s="3"/>
      <c r="OO231" s="3"/>
      <c r="OP231" s="3"/>
      <c r="OQ231" s="3"/>
      <c r="OR231" s="3"/>
      <c r="OS231" s="3"/>
      <c r="OT231" s="3"/>
      <c r="OU231" s="3"/>
      <c r="OV231" s="3"/>
      <c r="OW231" s="3"/>
      <c r="OX231" s="3"/>
      <c r="OY231" s="3"/>
      <c r="OZ231" s="3"/>
      <c r="PA231" s="3"/>
      <c r="PB231" s="3"/>
      <c r="PC231" s="3"/>
      <c r="PD231" s="3"/>
      <c r="PE231" s="3"/>
      <c r="PF231" s="3"/>
      <c r="PG231" s="3"/>
      <c r="PH231" s="3"/>
      <c r="PI231" s="3"/>
      <c r="PJ231" s="3"/>
      <c r="PK231" s="3"/>
      <c r="PL231" s="3"/>
      <c r="PM231" s="3"/>
      <c r="PN231" s="3"/>
      <c r="PO231" s="3"/>
      <c r="PP231" s="3"/>
      <c r="PQ231" s="3"/>
      <c r="PR231" s="3"/>
      <c r="PS231" s="3"/>
      <c r="PT231" s="3"/>
      <c r="PU231" s="3"/>
      <c r="PV231" s="3"/>
      <c r="PW231" s="3"/>
      <c r="PX231" s="3"/>
      <c r="PY231" s="3"/>
      <c r="PZ231" s="3"/>
      <c r="QA231" s="3"/>
      <c r="QB231" s="3"/>
      <c r="QC231" s="3"/>
      <c r="QD231" s="3"/>
      <c r="QE231" s="3"/>
      <c r="QF231" s="3"/>
      <c r="QG231" s="3"/>
      <c r="QH231" s="3"/>
      <c r="QI231" s="3"/>
      <c r="QJ231" s="3"/>
      <c r="QK231" s="3"/>
      <c r="QL231" s="3"/>
      <c r="QM231" s="3"/>
      <c r="QN231" s="3"/>
      <c r="QO231" s="3"/>
      <c r="QP231" s="3"/>
      <c r="QQ231" s="3"/>
      <c r="QR231" s="3"/>
      <c r="QS231" s="3"/>
      <c r="QT231" s="3"/>
      <c r="QU231" s="3"/>
      <c r="QV231" s="3"/>
      <c r="QW231" s="3"/>
      <c r="QX231" s="3"/>
      <c r="QY231" s="3"/>
      <c r="QZ231" s="3"/>
      <c r="RA231" s="3"/>
      <c r="RB231" s="3"/>
      <c r="RC231" s="3"/>
      <c r="RD231" s="3"/>
      <c r="RE231" s="3"/>
      <c r="RF231" s="3"/>
      <c r="RG231" s="3"/>
      <c r="RH231" s="3"/>
      <c r="RI231" s="3"/>
      <c r="RJ231" s="3"/>
      <c r="RK231" s="3"/>
      <c r="RL231" s="3"/>
      <c r="RM231" s="3"/>
      <c r="RN231" s="3"/>
      <c r="RO231" s="3"/>
      <c r="RP231" s="3"/>
      <c r="RQ231" s="3"/>
      <c r="RR231" s="3"/>
      <c r="RS231" s="3"/>
      <c r="RT231" s="3"/>
      <c r="RU231" s="3"/>
      <c r="RV231" s="3"/>
      <c r="RW231" s="3"/>
      <c r="RX231" s="3"/>
      <c r="RY231" s="3"/>
      <c r="RZ231" s="3"/>
      <c r="SA231" s="3"/>
      <c r="SB231" s="3"/>
      <c r="SC231" s="3"/>
      <c r="SD231" s="3"/>
      <c r="SE231" s="3"/>
      <c r="SF231" s="3"/>
      <c r="SG231" s="3"/>
      <c r="SH231" s="3"/>
      <c r="SI231" s="3"/>
      <c r="SJ231" s="3"/>
      <c r="SK231" s="3"/>
      <c r="SL231" s="3"/>
      <c r="SM231" s="3"/>
      <c r="SN231" s="3"/>
      <c r="SO231" s="3"/>
      <c r="SP231" s="3"/>
      <c r="SQ231" s="3"/>
      <c r="SR231" s="3"/>
      <c r="SS231" s="3"/>
      <c r="ST231" s="3"/>
      <c r="SU231" s="3"/>
      <c r="SV231" s="3"/>
      <c r="SW231" s="3"/>
      <c r="SX231" s="3"/>
      <c r="SY231" s="3"/>
      <c r="SZ231" s="3"/>
      <c r="TA231" s="3"/>
      <c r="TB231" s="3"/>
      <c r="TC231" s="3"/>
      <c r="TD231" s="3"/>
      <c r="TE231" s="3"/>
      <c r="TF231" s="3"/>
      <c r="TG231" s="3"/>
      <c r="TH231" s="3"/>
      <c r="TI231" s="3"/>
      <c r="TJ231" s="3"/>
      <c r="TK231" s="3"/>
      <c r="TL231" s="3"/>
      <c r="TM231" s="3"/>
      <c r="TN231" s="3"/>
      <c r="TO231" s="3"/>
      <c r="TP231" s="3"/>
      <c r="TQ231" s="3"/>
      <c r="TR231" s="3"/>
      <c r="TS231" s="3"/>
      <c r="TT231" s="3"/>
      <c r="TU231" s="3"/>
      <c r="TV231" s="3"/>
      <c r="TW231" s="3"/>
      <c r="TX231" s="3"/>
      <c r="TY231" s="3"/>
      <c r="TZ231" s="3"/>
      <c r="UA231" s="3"/>
      <c r="UB231" s="3"/>
      <c r="UC231" s="3"/>
      <c r="UD231" s="3"/>
      <c r="UE231" s="3"/>
      <c r="UF231" s="3"/>
      <c r="UG231" s="3"/>
      <c r="UH231" s="3"/>
      <c r="UI231" s="3"/>
      <c r="UJ231" s="3"/>
      <c r="UK231" s="3"/>
      <c r="UL231" s="3"/>
      <c r="UM231" s="3"/>
      <c r="UN231" s="3"/>
      <c r="UO231" s="3"/>
      <c r="UP231" s="3"/>
      <c r="UQ231" s="3"/>
      <c r="UR231" s="3"/>
      <c r="US231" s="3"/>
      <c r="UT231" s="3"/>
      <c r="UU231" s="3"/>
      <c r="UV231" s="3"/>
      <c r="UW231" s="3"/>
      <c r="UX231" s="3"/>
      <c r="UY231" s="3"/>
      <c r="UZ231" s="3"/>
      <c r="VA231" s="3"/>
      <c r="VB231" s="3"/>
      <c r="VC231" s="3"/>
      <c r="VD231" s="3"/>
      <c r="VE231" s="3"/>
      <c r="VF231" s="3"/>
      <c r="VG231" s="3"/>
      <c r="VH231" s="3"/>
      <c r="VI231" s="3"/>
      <c r="VJ231" s="3"/>
      <c r="VK231" s="3"/>
      <c r="VL231" s="3"/>
      <c r="VM231" s="3"/>
      <c r="VN231" s="3"/>
      <c r="VO231" s="3"/>
      <c r="VP231" s="3"/>
      <c r="VQ231" s="3"/>
      <c r="VR231" s="3"/>
      <c r="VS231" s="3"/>
      <c r="VT231" s="3"/>
      <c r="VU231" s="3"/>
      <c r="VV231" s="3"/>
      <c r="VW231" s="3"/>
      <c r="VX231" s="3"/>
      <c r="VY231" s="3"/>
      <c r="VZ231" s="3"/>
      <c r="WA231" s="3"/>
      <c r="WB231" s="3"/>
      <c r="WC231" s="3"/>
      <c r="WD231" s="3"/>
      <c r="WE231" s="3"/>
      <c r="WF231" s="3"/>
      <c r="WG231" s="3"/>
      <c r="WH231" s="3"/>
      <c r="WI231" s="3"/>
      <c r="WJ231" s="3"/>
      <c r="WK231" s="3"/>
      <c r="WL231" s="3"/>
      <c r="WM231" s="3"/>
      <c r="WN231" s="3"/>
      <c r="WO231" s="3"/>
      <c r="WP231" s="3"/>
      <c r="WQ231" s="3"/>
      <c r="WR231" s="3"/>
      <c r="WS231" s="3"/>
      <c r="WT231" s="3"/>
      <c r="WU231" s="3"/>
      <c r="WV231" s="3"/>
      <c r="WW231" s="3"/>
      <c r="WX231" s="3"/>
      <c r="WY231" s="3"/>
      <c r="WZ231" s="3"/>
      <c r="XA231" s="3"/>
      <c r="XB231" s="3"/>
      <c r="XC231" s="3"/>
      <c r="XD231" s="3"/>
      <c r="XE231" s="3"/>
      <c r="XF231" s="3"/>
      <c r="XG231" s="3"/>
      <c r="XH231" s="3"/>
      <c r="XI231" s="3"/>
      <c r="XJ231" s="3"/>
      <c r="XK231" s="3"/>
      <c r="XL231" s="3"/>
      <c r="XM231" s="3"/>
      <c r="XN231" s="3"/>
      <c r="XO231" s="3"/>
      <c r="XP231" s="3"/>
      <c r="XQ231" s="3"/>
      <c r="XR231" s="3"/>
      <c r="XS231" s="3"/>
      <c r="XT231" s="3"/>
      <c r="XU231" s="3"/>
      <c r="XV231" s="3"/>
      <c r="XW231" s="3"/>
      <c r="XX231" s="3"/>
      <c r="XY231" s="3"/>
      <c r="XZ231" s="3"/>
      <c r="YA231" s="3"/>
      <c r="YB231" s="3"/>
      <c r="YC231" s="3"/>
      <c r="YD231" s="3"/>
      <c r="YE231" s="3"/>
      <c r="YF231" s="3"/>
      <c r="YG231" s="3"/>
      <c r="YH231" s="3"/>
      <c r="YI231" s="3"/>
      <c r="YJ231" s="3"/>
      <c r="YK231" s="3"/>
      <c r="YL231" s="3"/>
      <c r="YM231" s="3"/>
      <c r="YN231" s="3"/>
      <c r="YO231" s="3"/>
      <c r="YP231" s="3"/>
      <c r="YQ231" s="3"/>
      <c r="YR231" s="3"/>
      <c r="YS231" s="3"/>
      <c r="YT231" s="3"/>
      <c r="YU231" s="3"/>
      <c r="YV231" s="3"/>
      <c r="YW231" s="3"/>
      <c r="YX231" s="3"/>
      <c r="YY231" s="3"/>
      <c r="YZ231" s="3"/>
      <c r="ZA231" s="3"/>
      <c r="ZB231" s="3"/>
      <c r="ZC231" s="3"/>
      <c r="ZD231" s="3"/>
      <c r="ZE231" s="3"/>
      <c r="ZF231" s="3"/>
      <c r="ZG231" s="3"/>
      <c r="ZH231" s="3"/>
      <c r="ZI231" s="3"/>
      <c r="ZJ231" s="3"/>
      <c r="ZK231" s="3"/>
      <c r="ZL231" s="3"/>
      <c r="ZM231" s="3"/>
      <c r="ZN231" s="3"/>
      <c r="ZO231" s="3"/>
      <c r="ZP231" s="3"/>
      <c r="ZQ231" s="3"/>
      <c r="ZR231" s="3"/>
      <c r="ZS231" s="3"/>
      <c r="ZT231" s="3"/>
      <c r="ZU231" s="3"/>
      <c r="ZV231" s="3"/>
      <c r="ZW231" s="3"/>
      <c r="ZX231" s="3"/>
      <c r="ZY231" s="3"/>
      <c r="ZZ231" s="3"/>
      <c r="AAA231" s="3"/>
      <c r="AAB231" s="3"/>
      <c r="AAC231" s="3"/>
      <c r="AAD231" s="3"/>
      <c r="AAE231" s="3"/>
      <c r="AAF231" s="3"/>
      <c r="AAG231" s="3"/>
      <c r="AAH231" s="3"/>
      <c r="AAI231" s="3"/>
      <c r="AAJ231" s="3"/>
      <c r="AAK231" s="3"/>
      <c r="AAL231" s="3"/>
      <c r="AAM231" s="3"/>
      <c r="AAN231" s="3"/>
      <c r="AAO231" s="3"/>
      <c r="AAP231" s="3"/>
      <c r="AAQ231" s="3"/>
      <c r="AAR231" s="3"/>
      <c r="AAS231" s="3"/>
      <c r="AAT231" s="3"/>
      <c r="AAU231" s="3"/>
      <c r="AAV231" s="3"/>
      <c r="AAW231" s="3"/>
      <c r="AAX231" s="3"/>
      <c r="AAY231" s="3"/>
      <c r="AAZ231" s="3"/>
      <c r="ABA231" s="3"/>
      <c r="ABB231" s="3"/>
      <c r="ABC231" s="3"/>
      <c r="ABD231" s="3"/>
      <c r="ABE231" s="3"/>
      <c r="ABF231" s="3"/>
      <c r="ABG231" s="3"/>
      <c r="ABH231" s="3"/>
      <c r="ABI231" s="3"/>
      <c r="ABJ231" s="3"/>
      <c r="ABK231" s="3"/>
      <c r="ABL231" s="3"/>
      <c r="ABM231" s="3"/>
      <c r="ABN231" s="3"/>
      <c r="ABO231" s="3"/>
      <c r="ABP231" s="3"/>
      <c r="ABQ231" s="3"/>
      <c r="ABR231" s="3"/>
      <c r="ABS231" s="3"/>
      <c r="ABT231" s="3"/>
      <c r="ABU231" s="3"/>
      <c r="ABV231" s="3"/>
      <c r="ABW231" s="3"/>
      <c r="ABX231" s="3"/>
      <c r="ABY231" s="3"/>
      <c r="ABZ231" s="3"/>
      <c r="ACA231" s="3"/>
      <c r="ACB231" s="3"/>
      <c r="ACC231" s="3"/>
      <c r="ACD231" s="3"/>
      <c r="ACE231" s="3"/>
      <c r="ACF231" s="3"/>
      <c r="ACG231" s="3"/>
      <c r="ACH231" s="3"/>
      <c r="ACI231" s="3"/>
      <c r="ACJ231" s="3"/>
      <c r="ACK231" s="3"/>
      <c r="ACL231" s="3"/>
      <c r="ACM231" s="3"/>
      <c r="ACN231" s="3"/>
      <c r="ACO231" s="3"/>
      <c r="ACP231" s="3"/>
      <c r="ACQ231" s="3"/>
      <c r="ACR231" s="3"/>
      <c r="ACS231" s="3"/>
      <c r="ACT231" s="3"/>
      <c r="ACU231" s="3"/>
      <c r="ACV231" s="3"/>
      <c r="ACW231" s="3"/>
      <c r="ACX231" s="3"/>
      <c r="ACY231" s="3"/>
      <c r="ACZ231" s="3"/>
      <c r="ADA231" s="3"/>
      <c r="ADB231" s="3"/>
      <c r="ADC231" s="3"/>
      <c r="ADD231" s="3"/>
      <c r="ADE231" s="3"/>
      <c r="ADF231" s="3"/>
      <c r="ADG231" s="3"/>
      <c r="ADH231" s="3"/>
      <c r="ADI231" s="3"/>
      <c r="ADJ231" s="3"/>
      <c r="ADK231" s="3"/>
      <c r="ADL231" s="3"/>
      <c r="ADM231" s="3"/>
      <c r="ADN231" s="3"/>
      <c r="ADO231" s="3"/>
      <c r="ADP231" s="3"/>
      <c r="ADQ231" s="3"/>
      <c r="ADR231" s="3"/>
      <c r="ADS231" s="3"/>
      <c r="ADT231" s="3"/>
      <c r="ADU231" s="3"/>
      <c r="ADV231" s="3"/>
      <c r="ADW231" s="3"/>
      <c r="ADX231" s="3"/>
      <c r="ADY231" s="3"/>
      <c r="ADZ231" s="3"/>
      <c r="AEA231" s="3"/>
      <c r="AEB231" s="3"/>
      <c r="AEC231" s="3"/>
      <c r="AED231" s="3"/>
      <c r="AEE231" s="3"/>
      <c r="AEF231" s="3"/>
      <c r="AEG231" s="3"/>
      <c r="AEH231" s="3"/>
      <c r="AEI231" s="3"/>
      <c r="AEJ231" s="3"/>
      <c r="AEK231" s="3"/>
      <c r="AEL231" s="3"/>
      <c r="AEM231" s="3"/>
      <c r="AEN231" s="3"/>
      <c r="AEO231" s="3"/>
      <c r="AEP231" s="3"/>
      <c r="AEQ231" s="3"/>
      <c r="AER231" s="3"/>
      <c r="AES231" s="3"/>
      <c r="AET231" s="3"/>
      <c r="AEU231" s="3"/>
      <c r="AEV231" s="3"/>
      <c r="AEW231" s="3"/>
      <c r="AEX231" s="3"/>
      <c r="AEY231" s="3"/>
      <c r="AEZ231" s="3"/>
      <c r="AFA231" s="3"/>
      <c r="AFB231" s="3"/>
      <c r="AFC231" s="3"/>
      <c r="AFD231" s="3"/>
      <c r="AFE231" s="3"/>
      <c r="AFF231" s="3"/>
      <c r="AFG231" s="3"/>
      <c r="AFH231" s="3"/>
      <c r="AFI231" s="3"/>
      <c r="AFJ231" s="3"/>
      <c r="AFK231" s="3"/>
      <c r="AFL231" s="3"/>
      <c r="AFM231" s="3"/>
      <c r="AFN231" s="3"/>
      <c r="AFO231" s="3"/>
      <c r="AFP231" s="3"/>
      <c r="AFQ231" s="3"/>
      <c r="AFR231" s="3"/>
      <c r="AFS231" s="3"/>
      <c r="AFT231" s="3"/>
      <c r="AFU231" s="3"/>
      <c r="AFV231" s="3"/>
      <c r="AFW231" s="3"/>
      <c r="AFX231" s="3"/>
      <c r="AFY231" s="3"/>
      <c r="AFZ231" s="3"/>
      <c r="AGA231" s="3"/>
      <c r="AGB231" s="3"/>
      <c r="AGC231" s="3"/>
      <c r="AGD231" s="3"/>
      <c r="AGE231" s="3"/>
      <c r="AGF231" s="3"/>
      <c r="AGG231" s="3"/>
      <c r="AGH231" s="3"/>
      <c r="AGI231" s="3"/>
      <c r="AGJ231" s="3"/>
      <c r="AGK231" s="3"/>
      <c r="AGL231" s="3"/>
      <c r="AGM231" s="3"/>
      <c r="AGN231" s="3"/>
      <c r="AGO231" s="3"/>
      <c r="AGP231" s="3"/>
      <c r="AGQ231" s="3"/>
      <c r="AGR231" s="3"/>
      <c r="AGS231" s="3"/>
      <c r="AGT231" s="3"/>
      <c r="AGU231" s="3"/>
      <c r="AGV231" s="3"/>
      <c r="AGW231" s="3"/>
      <c r="AGX231" s="3"/>
      <c r="AGY231" s="3"/>
      <c r="AGZ231" s="3"/>
      <c r="AHA231" s="3"/>
      <c r="AHB231" s="3"/>
      <c r="AHC231" s="3"/>
      <c r="AHD231" s="3"/>
      <c r="AHE231" s="3"/>
      <c r="AHF231" s="3"/>
      <c r="AHG231" s="3"/>
      <c r="AHH231" s="3"/>
      <c r="AHI231" s="3"/>
      <c r="AHJ231" s="3"/>
      <c r="AHK231" s="3"/>
      <c r="AHL231" s="3"/>
      <c r="AHM231" s="3"/>
      <c r="AHN231" s="3"/>
      <c r="AHO231" s="3"/>
      <c r="AHP231" s="3"/>
      <c r="AHQ231" s="3"/>
      <c r="AHR231" s="3"/>
      <c r="AHS231" s="3"/>
      <c r="AHT231" s="3"/>
      <c r="AHU231" s="3"/>
      <c r="AHV231" s="3"/>
      <c r="AHW231" s="3"/>
      <c r="AHX231" s="3"/>
      <c r="AHY231" s="3"/>
      <c r="AHZ231" s="3"/>
      <c r="AIA231" s="3"/>
      <c r="AIB231" s="3"/>
      <c r="AIC231" s="3"/>
      <c r="AID231" s="3"/>
      <c r="AIE231" s="3"/>
      <c r="AIF231" s="3"/>
      <c r="AIG231" s="3"/>
      <c r="AIH231" s="3"/>
      <c r="AII231" s="3"/>
      <c r="AIJ231" s="3"/>
      <c r="AIK231" s="3"/>
      <c r="AIL231" s="3"/>
      <c r="AIM231" s="3"/>
      <c r="AIN231" s="3"/>
      <c r="AIO231" s="3"/>
      <c r="AIP231" s="3"/>
      <c r="AIQ231" s="3"/>
      <c r="AIR231" s="3"/>
      <c r="AIS231" s="3"/>
      <c r="AIT231" s="3"/>
      <c r="AIU231" s="3"/>
      <c r="AIV231" s="3"/>
      <c r="AIW231" s="3"/>
      <c r="AIX231" s="3"/>
      <c r="AIY231" s="3"/>
      <c r="AIZ231" s="3"/>
      <c r="AJA231" s="3"/>
      <c r="AJB231" s="3"/>
      <c r="AJC231" s="3"/>
      <c r="AJD231" s="3"/>
      <c r="AJE231" s="3"/>
      <c r="AJF231" s="3"/>
      <c r="AJG231" s="3"/>
      <c r="AJH231" s="3"/>
      <c r="AJI231" s="3"/>
      <c r="AJJ231" s="3"/>
      <c r="AJK231" s="3"/>
      <c r="AJL231" s="3"/>
      <c r="AJM231" s="3"/>
      <c r="AJN231" s="3"/>
      <c r="AJO231" s="3"/>
      <c r="AJP231" s="3"/>
      <c r="AJQ231" s="3"/>
      <c r="AJR231" s="3"/>
      <c r="AJS231" s="3"/>
      <c r="AJT231" s="3"/>
      <c r="AJU231" s="3"/>
      <c r="AJV231" s="3"/>
      <c r="AJW231" s="3"/>
      <c r="AJX231" s="3"/>
      <c r="AJY231" s="3"/>
      <c r="AJZ231" s="3"/>
      <c r="AKA231" s="3"/>
      <c r="AKB231" s="3"/>
      <c r="AKC231" s="3"/>
      <c r="AKD231" s="3"/>
      <c r="AKE231" s="3"/>
      <c r="AKF231" s="3"/>
      <c r="AKG231" s="3"/>
      <c r="AKH231" s="3"/>
      <c r="AKI231" s="3"/>
      <c r="AKJ231" s="3"/>
      <c r="AKK231" s="3"/>
      <c r="AKL231" s="3"/>
      <c r="AKM231" s="3"/>
      <c r="AKN231" s="3"/>
      <c r="AKO231" s="3"/>
      <c r="AKP231" s="3"/>
      <c r="AKQ231" s="3"/>
      <c r="AKR231" s="3"/>
      <c r="AKS231" s="3"/>
      <c r="AKT231" s="3"/>
      <c r="AKU231" s="3"/>
      <c r="AKV231" s="3"/>
      <c r="AKW231" s="3"/>
      <c r="AKX231" s="3"/>
      <c r="AKY231" s="3"/>
      <c r="AKZ231" s="3"/>
      <c r="ALA231" s="3"/>
    </row>
    <row r="232" spans="1:989" s="4" customFormat="1" x14ac:dyDescent="0.2">
      <c r="A232" s="45"/>
      <c r="B232" s="39"/>
      <c r="C232" s="39"/>
      <c r="D232" s="39"/>
      <c r="E232" s="39"/>
      <c r="F232" s="39"/>
      <c r="G232" s="90"/>
      <c r="H232" s="39"/>
      <c r="I232" s="39"/>
      <c r="J232" s="39"/>
      <c r="K232" s="39"/>
      <c r="L232" s="39"/>
      <c r="M232" s="39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  <c r="IZ232" s="3"/>
      <c r="JA232" s="3"/>
      <c r="JB232" s="3"/>
      <c r="JC232" s="3"/>
      <c r="JD232" s="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3"/>
      <c r="JQ232" s="3"/>
      <c r="JR232" s="3"/>
      <c r="JS232" s="3"/>
      <c r="JT232" s="3"/>
      <c r="JU232" s="3"/>
      <c r="JV232" s="3"/>
      <c r="JW232" s="3"/>
      <c r="JX232" s="3"/>
      <c r="JY232" s="3"/>
      <c r="JZ232" s="3"/>
      <c r="KA232" s="3"/>
      <c r="KB232" s="3"/>
      <c r="KC232" s="3"/>
      <c r="KD232" s="3"/>
      <c r="KE232" s="3"/>
      <c r="KF232" s="3"/>
      <c r="KG232" s="3"/>
      <c r="KH232" s="3"/>
      <c r="KI232" s="3"/>
      <c r="KJ232" s="3"/>
      <c r="KK232" s="3"/>
      <c r="KL232" s="3"/>
      <c r="KM232" s="3"/>
      <c r="KN232" s="3"/>
      <c r="KO232" s="3"/>
      <c r="KP232" s="3"/>
      <c r="KQ232" s="3"/>
      <c r="KR232" s="3"/>
      <c r="KS232" s="3"/>
      <c r="KT232" s="3"/>
      <c r="KU232" s="3"/>
      <c r="KV232" s="3"/>
      <c r="KW232" s="3"/>
      <c r="KX232" s="3"/>
      <c r="KY232" s="3"/>
      <c r="KZ232" s="3"/>
      <c r="LA232" s="3"/>
      <c r="LB232" s="3"/>
      <c r="LC232" s="3"/>
      <c r="LD232" s="3"/>
      <c r="LE232" s="3"/>
      <c r="LF232" s="3"/>
      <c r="LG232" s="3"/>
      <c r="LH232" s="3"/>
      <c r="LI232" s="3"/>
      <c r="LJ232" s="3"/>
      <c r="LK232" s="3"/>
      <c r="LL232" s="3"/>
      <c r="LM232" s="3"/>
      <c r="LN232" s="3"/>
      <c r="LO232" s="3"/>
      <c r="LP232" s="3"/>
      <c r="LQ232" s="3"/>
      <c r="LR232" s="3"/>
      <c r="LS232" s="3"/>
      <c r="LT232" s="3"/>
      <c r="LU232" s="3"/>
      <c r="LV232" s="3"/>
      <c r="LW232" s="3"/>
      <c r="LX232" s="3"/>
      <c r="LY232" s="3"/>
      <c r="LZ232" s="3"/>
      <c r="MA232" s="3"/>
      <c r="MB232" s="3"/>
      <c r="MC232" s="3"/>
      <c r="MD232" s="3"/>
      <c r="ME232" s="3"/>
      <c r="MF232" s="3"/>
      <c r="MG232" s="3"/>
      <c r="MH232" s="3"/>
      <c r="MI232" s="3"/>
      <c r="MJ232" s="3"/>
      <c r="MK232" s="3"/>
      <c r="ML232" s="3"/>
      <c r="MM232" s="3"/>
      <c r="MN232" s="3"/>
      <c r="MO232" s="3"/>
      <c r="MP232" s="3"/>
      <c r="MQ232" s="3"/>
      <c r="MR232" s="3"/>
      <c r="MS232" s="3"/>
      <c r="MT232" s="3"/>
      <c r="MU232" s="3"/>
      <c r="MV232" s="3"/>
      <c r="MW232" s="3"/>
      <c r="MX232" s="3"/>
      <c r="MY232" s="3"/>
      <c r="MZ232" s="3"/>
      <c r="NA232" s="3"/>
      <c r="NB232" s="3"/>
      <c r="NC232" s="3"/>
      <c r="ND232" s="3"/>
      <c r="NE232" s="3"/>
      <c r="NF232" s="3"/>
      <c r="NG232" s="3"/>
      <c r="NH232" s="3"/>
      <c r="NI232" s="3"/>
      <c r="NJ232" s="3"/>
      <c r="NK232" s="3"/>
      <c r="NL232" s="3"/>
      <c r="NM232" s="3"/>
      <c r="NN232" s="3"/>
      <c r="NO232" s="3"/>
      <c r="NP232" s="3"/>
      <c r="NQ232" s="3"/>
      <c r="NR232" s="3"/>
      <c r="NS232" s="3"/>
      <c r="NT232" s="3"/>
      <c r="NU232" s="3"/>
      <c r="NV232" s="3"/>
      <c r="NW232" s="3"/>
      <c r="NX232" s="3"/>
      <c r="NY232" s="3"/>
      <c r="NZ232" s="3"/>
      <c r="OA232" s="3"/>
      <c r="OB232" s="3"/>
      <c r="OC232" s="3"/>
      <c r="OD232" s="3"/>
      <c r="OE232" s="3"/>
      <c r="OF232" s="3"/>
      <c r="OG232" s="3"/>
      <c r="OH232" s="3"/>
      <c r="OI232" s="3"/>
      <c r="OJ232" s="3"/>
      <c r="OK232" s="3"/>
      <c r="OL232" s="3"/>
      <c r="OM232" s="3"/>
      <c r="ON232" s="3"/>
      <c r="OO232" s="3"/>
      <c r="OP232" s="3"/>
      <c r="OQ232" s="3"/>
      <c r="OR232" s="3"/>
      <c r="OS232" s="3"/>
      <c r="OT232" s="3"/>
      <c r="OU232" s="3"/>
      <c r="OV232" s="3"/>
      <c r="OW232" s="3"/>
      <c r="OX232" s="3"/>
      <c r="OY232" s="3"/>
      <c r="OZ232" s="3"/>
      <c r="PA232" s="3"/>
      <c r="PB232" s="3"/>
      <c r="PC232" s="3"/>
      <c r="PD232" s="3"/>
      <c r="PE232" s="3"/>
      <c r="PF232" s="3"/>
      <c r="PG232" s="3"/>
      <c r="PH232" s="3"/>
      <c r="PI232" s="3"/>
      <c r="PJ232" s="3"/>
      <c r="PK232" s="3"/>
      <c r="PL232" s="3"/>
      <c r="PM232" s="3"/>
      <c r="PN232" s="3"/>
      <c r="PO232" s="3"/>
      <c r="PP232" s="3"/>
      <c r="PQ232" s="3"/>
      <c r="PR232" s="3"/>
      <c r="PS232" s="3"/>
      <c r="PT232" s="3"/>
      <c r="PU232" s="3"/>
      <c r="PV232" s="3"/>
      <c r="PW232" s="3"/>
      <c r="PX232" s="3"/>
      <c r="PY232" s="3"/>
      <c r="PZ232" s="3"/>
      <c r="QA232" s="3"/>
      <c r="QB232" s="3"/>
      <c r="QC232" s="3"/>
      <c r="QD232" s="3"/>
      <c r="QE232" s="3"/>
      <c r="QF232" s="3"/>
      <c r="QG232" s="3"/>
      <c r="QH232" s="3"/>
      <c r="QI232" s="3"/>
      <c r="QJ232" s="3"/>
      <c r="QK232" s="3"/>
      <c r="QL232" s="3"/>
      <c r="QM232" s="3"/>
      <c r="QN232" s="3"/>
      <c r="QO232" s="3"/>
      <c r="QP232" s="3"/>
      <c r="QQ232" s="3"/>
      <c r="QR232" s="3"/>
      <c r="QS232" s="3"/>
      <c r="QT232" s="3"/>
      <c r="QU232" s="3"/>
      <c r="QV232" s="3"/>
      <c r="QW232" s="3"/>
      <c r="QX232" s="3"/>
      <c r="QY232" s="3"/>
      <c r="QZ232" s="3"/>
      <c r="RA232" s="3"/>
      <c r="RB232" s="3"/>
      <c r="RC232" s="3"/>
      <c r="RD232" s="3"/>
      <c r="RE232" s="3"/>
      <c r="RF232" s="3"/>
      <c r="RG232" s="3"/>
      <c r="RH232" s="3"/>
      <c r="RI232" s="3"/>
      <c r="RJ232" s="3"/>
      <c r="RK232" s="3"/>
      <c r="RL232" s="3"/>
      <c r="RM232" s="3"/>
      <c r="RN232" s="3"/>
      <c r="RO232" s="3"/>
      <c r="RP232" s="3"/>
      <c r="RQ232" s="3"/>
      <c r="RR232" s="3"/>
      <c r="RS232" s="3"/>
      <c r="RT232" s="3"/>
      <c r="RU232" s="3"/>
      <c r="RV232" s="3"/>
      <c r="RW232" s="3"/>
      <c r="RX232" s="3"/>
      <c r="RY232" s="3"/>
      <c r="RZ232" s="3"/>
      <c r="SA232" s="3"/>
      <c r="SB232" s="3"/>
      <c r="SC232" s="3"/>
      <c r="SD232" s="3"/>
      <c r="SE232" s="3"/>
      <c r="SF232" s="3"/>
      <c r="SG232" s="3"/>
      <c r="SH232" s="3"/>
      <c r="SI232" s="3"/>
      <c r="SJ232" s="3"/>
      <c r="SK232" s="3"/>
      <c r="SL232" s="3"/>
      <c r="SM232" s="3"/>
      <c r="SN232" s="3"/>
      <c r="SO232" s="3"/>
      <c r="SP232" s="3"/>
      <c r="SQ232" s="3"/>
      <c r="SR232" s="3"/>
      <c r="SS232" s="3"/>
      <c r="ST232" s="3"/>
      <c r="SU232" s="3"/>
      <c r="SV232" s="3"/>
      <c r="SW232" s="3"/>
      <c r="SX232" s="3"/>
      <c r="SY232" s="3"/>
      <c r="SZ232" s="3"/>
      <c r="TA232" s="3"/>
      <c r="TB232" s="3"/>
      <c r="TC232" s="3"/>
      <c r="TD232" s="3"/>
      <c r="TE232" s="3"/>
      <c r="TF232" s="3"/>
      <c r="TG232" s="3"/>
      <c r="TH232" s="3"/>
      <c r="TI232" s="3"/>
      <c r="TJ232" s="3"/>
      <c r="TK232" s="3"/>
      <c r="TL232" s="3"/>
      <c r="TM232" s="3"/>
      <c r="TN232" s="3"/>
      <c r="TO232" s="3"/>
      <c r="TP232" s="3"/>
      <c r="TQ232" s="3"/>
      <c r="TR232" s="3"/>
      <c r="TS232" s="3"/>
      <c r="TT232" s="3"/>
      <c r="TU232" s="3"/>
      <c r="TV232" s="3"/>
      <c r="TW232" s="3"/>
      <c r="TX232" s="3"/>
      <c r="TY232" s="3"/>
      <c r="TZ232" s="3"/>
      <c r="UA232" s="3"/>
      <c r="UB232" s="3"/>
      <c r="UC232" s="3"/>
      <c r="UD232" s="3"/>
      <c r="UE232" s="3"/>
      <c r="UF232" s="3"/>
      <c r="UG232" s="3"/>
      <c r="UH232" s="3"/>
      <c r="UI232" s="3"/>
      <c r="UJ232" s="3"/>
      <c r="UK232" s="3"/>
      <c r="UL232" s="3"/>
      <c r="UM232" s="3"/>
      <c r="UN232" s="3"/>
      <c r="UO232" s="3"/>
      <c r="UP232" s="3"/>
      <c r="UQ232" s="3"/>
      <c r="UR232" s="3"/>
      <c r="US232" s="3"/>
      <c r="UT232" s="3"/>
      <c r="UU232" s="3"/>
      <c r="UV232" s="3"/>
      <c r="UW232" s="3"/>
      <c r="UX232" s="3"/>
      <c r="UY232" s="3"/>
      <c r="UZ232" s="3"/>
      <c r="VA232" s="3"/>
      <c r="VB232" s="3"/>
      <c r="VC232" s="3"/>
      <c r="VD232" s="3"/>
      <c r="VE232" s="3"/>
      <c r="VF232" s="3"/>
      <c r="VG232" s="3"/>
      <c r="VH232" s="3"/>
      <c r="VI232" s="3"/>
      <c r="VJ232" s="3"/>
      <c r="VK232" s="3"/>
      <c r="VL232" s="3"/>
      <c r="VM232" s="3"/>
      <c r="VN232" s="3"/>
      <c r="VO232" s="3"/>
      <c r="VP232" s="3"/>
      <c r="VQ232" s="3"/>
      <c r="VR232" s="3"/>
      <c r="VS232" s="3"/>
      <c r="VT232" s="3"/>
      <c r="VU232" s="3"/>
      <c r="VV232" s="3"/>
      <c r="VW232" s="3"/>
      <c r="VX232" s="3"/>
      <c r="VY232" s="3"/>
      <c r="VZ232" s="3"/>
      <c r="WA232" s="3"/>
      <c r="WB232" s="3"/>
      <c r="WC232" s="3"/>
      <c r="WD232" s="3"/>
      <c r="WE232" s="3"/>
      <c r="WF232" s="3"/>
      <c r="WG232" s="3"/>
      <c r="WH232" s="3"/>
      <c r="WI232" s="3"/>
      <c r="WJ232" s="3"/>
      <c r="WK232" s="3"/>
      <c r="WL232" s="3"/>
      <c r="WM232" s="3"/>
      <c r="WN232" s="3"/>
      <c r="WO232" s="3"/>
      <c r="WP232" s="3"/>
      <c r="WQ232" s="3"/>
      <c r="WR232" s="3"/>
      <c r="WS232" s="3"/>
      <c r="WT232" s="3"/>
      <c r="WU232" s="3"/>
      <c r="WV232" s="3"/>
      <c r="WW232" s="3"/>
      <c r="WX232" s="3"/>
      <c r="WY232" s="3"/>
      <c r="WZ232" s="3"/>
      <c r="XA232" s="3"/>
      <c r="XB232" s="3"/>
      <c r="XC232" s="3"/>
      <c r="XD232" s="3"/>
      <c r="XE232" s="3"/>
      <c r="XF232" s="3"/>
      <c r="XG232" s="3"/>
      <c r="XH232" s="3"/>
      <c r="XI232" s="3"/>
      <c r="XJ232" s="3"/>
      <c r="XK232" s="3"/>
      <c r="XL232" s="3"/>
      <c r="XM232" s="3"/>
      <c r="XN232" s="3"/>
      <c r="XO232" s="3"/>
      <c r="XP232" s="3"/>
      <c r="XQ232" s="3"/>
      <c r="XR232" s="3"/>
      <c r="XS232" s="3"/>
      <c r="XT232" s="3"/>
      <c r="XU232" s="3"/>
      <c r="XV232" s="3"/>
      <c r="XW232" s="3"/>
      <c r="XX232" s="3"/>
      <c r="XY232" s="3"/>
      <c r="XZ232" s="3"/>
      <c r="YA232" s="3"/>
      <c r="YB232" s="3"/>
      <c r="YC232" s="3"/>
      <c r="YD232" s="3"/>
      <c r="YE232" s="3"/>
      <c r="YF232" s="3"/>
      <c r="YG232" s="3"/>
      <c r="YH232" s="3"/>
      <c r="YI232" s="3"/>
      <c r="YJ232" s="3"/>
      <c r="YK232" s="3"/>
      <c r="YL232" s="3"/>
      <c r="YM232" s="3"/>
      <c r="YN232" s="3"/>
      <c r="YO232" s="3"/>
      <c r="YP232" s="3"/>
      <c r="YQ232" s="3"/>
      <c r="YR232" s="3"/>
      <c r="YS232" s="3"/>
      <c r="YT232" s="3"/>
      <c r="YU232" s="3"/>
      <c r="YV232" s="3"/>
      <c r="YW232" s="3"/>
      <c r="YX232" s="3"/>
      <c r="YY232" s="3"/>
      <c r="YZ232" s="3"/>
      <c r="ZA232" s="3"/>
      <c r="ZB232" s="3"/>
      <c r="ZC232" s="3"/>
      <c r="ZD232" s="3"/>
      <c r="ZE232" s="3"/>
      <c r="ZF232" s="3"/>
      <c r="ZG232" s="3"/>
      <c r="ZH232" s="3"/>
      <c r="ZI232" s="3"/>
      <c r="ZJ232" s="3"/>
      <c r="ZK232" s="3"/>
      <c r="ZL232" s="3"/>
      <c r="ZM232" s="3"/>
      <c r="ZN232" s="3"/>
      <c r="ZO232" s="3"/>
      <c r="ZP232" s="3"/>
      <c r="ZQ232" s="3"/>
      <c r="ZR232" s="3"/>
      <c r="ZS232" s="3"/>
      <c r="ZT232" s="3"/>
      <c r="ZU232" s="3"/>
      <c r="ZV232" s="3"/>
      <c r="ZW232" s="3"/>
      <c r="ZX232" s="3"/>
      <c r="ZY232" s="3"/>
      <c r="ZZ232" s="3"/>
      <c r="AAA232" s="3"/>
      <c r="AAB232" s="3"/>
      <c r="AAC232" s="3"/>
      <c r="AAD232" s="3"/>
      <c r="AAE232" s="3"/>
      <c r="AAF232" s="3"/>
      <c r="AAG232" s="3"/>
      <c r="AAH232" s="3"/>
      <c r="AAI232" s="3"/>
      <c r="AAJ232" s="3"/>
      <c r="AAK232" s="3"/>
      <c r="AAL232" s="3"/>
      <c r="AAM232" s="3"/>
      <c r="AAN232" s="3"/>
      <c r="AAO232" s="3"/>
      <c r="AAP232" s="3"/>
      <c r="AAQ232" s="3"/>
      <c r="AAR232" s="3"/>
      <c r="AAS232" s="3"/>
      <c r="AAT232" s="3"/>
      <c r="AAU232" s="3"/>
      <c r="AAV232" s="3"/>
      <c r="AAW232" s="3"/>
      <c r="AAX232" s="3"/>
      <c r="AAY232" s="3"/>
      <c r="AAZ232" s="3"/>
      <c r="ABA232" s="3"/>
      <c r="ABB232" s="3"/>
      <c r="ABC232" s="3"/>
      <c r="ABD232" s="3"/>
      <c r="ABE232" s="3"/>
      <c r="ABF232" s="3"/>
      <c r="ABG232" s="3"/>
      <c r="ABH232" s="3"/>
      <c r="ABI232" s="3"/>
      <c r="ABJ232" s="3"/>
      <c r="ABK232" s="3"/>
      <c r="ABL232" s="3"/>
      <c r="ABM232" s="3"/>
      <c r="ABN232" s="3"/>
      <c r="ABO232" s="3"/>
      <c r="ABP232" s="3"/>
      <c r="ABQ232" s="3"/>
      <c r="ABR232" s="3"/>
      <c r="ABS232" s="3"/>
      <c r="ABT232" s="3"/>
      <c r="ABU232" s="3"/>
      <c r="ABV232" s="3"/>
      <c r="ABW232" s="3"/>
      <c r="ABX232" s="3"/>
      <c r="ABY232" s="3"/>
      <c r="ABZ232" s="3"/>
      <c r="ACA232" s="3"/>
      <c r="ACB232" s="3"/>
      <c r="ACC232" s="3"/>
      <c r="ACD232" s="3"/>
      <c r="ACE232" s="3"/>
      <c r="ACF232" s="3"/>
      <c r="ACG232" s="3"/>
      <c r="ACH232" s="3"/>
      <c r="ACI232" s="3"/>
      <c r="ACJ232" s="3"/>
      <c r="ACK232" s="3"/>
      <c r="ACL232" s="3"/>
      <c r="ACM232" s="3"/>
      <c r="ACN232" s="3"/>
      <c r="ACO232" s="3"/>
      <c r="ACP232" s="3"/>
      <c r="ACQ232" s="3"/>
      <c r="ACR232" s="3"/>
      <c r="ACS232" s="3"/>
      <c r="ACT232" s="3"/>
      <c r="ACU232" s="3"/>
      <c r="ACV232" s="3"/>
      <c r="ACW232" s="3"/>
      <c r="ACX232" s="3"/>
      <c r="ACY232" s="3"/>
      <c r="ACZ232" s="3"/>
      <c r="ADA232" s="3"/>
      <c r="ADB232" s="3"/>
      <c r="ADC232" s="3"/>
      <c r="ADD232" s="3"/>
      <c r="ADE232" s="3"/>
      <c r="ADF232" s="3"/>
      <c r="ADG232" s="3"/>
      <c r="ADH232" s="3"/>
      <c r="ADI232" s="3"/>
      <c r="ADJ232" s="3"/>
      <c r="ADK232" s="3"/>
      <c r="ADL232" s="3"/>
      <c r="ADM232" s="3"/>
      <c r="ADN232" s="3"/>
      <c r="ADO232" s="3"/>
      <c r="ADP232" s="3"/>
      <c r="ADQ232" s="3"/>
      <c r="ADR232" s="3"/>
      <c r="ADS232" s="3"/>
      <c r="ADT232" s="3"/>
      <c r="ADU232" s="3"/>
      <c r="ADV232" s="3"/>
      <c r="ADW232" s="3"/>
      <c r="ADX232" s="3"/>
      <c r="ADY232" s="3"/>
      <c r="ADZ232" s="3"/>
      <c r="AEA232" s="3"/>
      <c r="AEB232" s="3"/>
      <c r="AEC232" s="3"/>
      <c r="AED232" s="3"/>
      <c r="AEE232" s="3"/>
      <c r="AEF232" s="3"/>
      <c r="AEG232" s="3"/>
      <c r="AEH232" s="3"/>
      <c r="AEI232" s="3"/>
      <c r="AEJ232" s="3"/>
      <c r="AEK232" s="3"/>
      <c r="AEL232" s="3"/>
      <c r="AEM232" s="3"/>
      <c r="AEN232" s="3"/>
      <c r="AEO232" s="3"/>
      <c r="AEP232" s="3"/>
      <c r="AEQ232" s="3"/>
      <c r="AER232" s="3"/>
      <c r="AES232" s="3"/>
      <c r="AET232" s="3"/>
      <c r="AEU232" s="3"/>
      <c r="AEV232" s="3"/>
      <c r="AEW232" s="3"/>
      <c r="AEX232" s="3"/>
      <c r="AEY232" s="3"/>
      <c r="AEZ232" s="3"/>
      <c r="AFA232" s="3"/>
      <c r="AFB232" s="3"/>
      <c r="AFC232" s="3"/>
      <c r="AFD232" s="3"/>
      <c r="AFE232" s="3"/>
      <c r="AFF232" s="3"/>
      <c r="AFG232" s="3"/>
      <c r="AFH232" s="3"/>
      <c r="AFI232" s="3"/>
      <c r="AFJ232" s="3"/>
      <c r="AFK232" s="3"/>
      <c r="AFL232" s="3"/>
      <c r="AFM232" s="3"/>
      <c r="AFN232" s="3"/>
      <c r="AFO232" s="3"/>
      <c r="AFP232" s="3"/>
      <c r="AFQ232" s="3"/>
      <c r="AFR232" s="3"/>
      <c r="AFS232" s="3"/>
      <c r="AFT232" s="3"/>
      <c r="AFU232" s="3"/>
      <c r="AFV232" s="3"/>
      <c r="AFW232" s="3"/>
      <c r="AFX232" s="3"/>
      <c r="AFY232" s="3"/>
      <c r="AFZ232" s="3"/>
      <c r="AGA232" s="3"/>
      <c r="AGB232" s="3"/>
      <c r="AGC232" s="3"/>
      <c r="AGD232" s="3"/>
      <c r="AGE232" s="3"/>
      <c r="AGF232" s="3"/>
      <c r="AGG232" s="3"/>
      <c r="AGH232" s="3"/>
      <c r="AGI232" s="3"/>
      <c r="AGJ232" s="3"/>
      <c r="AGK232" s="3"/>
      <c r="AGL232" s="3"/>
      <c r="AGM232" s="3"/>
      <c r="AGN232" s="3"/>
      <c r="AGO232" s="3"/>
      <c r="AGP232" s="3"/>
      <c r="AGQ232" s="3"/>
      <c r="AGR232" s="3"/>
      <c r="AGS232" s="3"/>
      <c r="AGT232" s="3"/>
      <c r="AGU232" s="3"/>
      <c r="AGV232" s="3"/>
      <c r="AGW232" s="3"/>
      <c r="AGX232" s="3"/>
      <c r="AGY232" s="3"/>
      <c r="AGZ232" s="3"/>
      <c r="AHA232" s="3"/>
      <c r="AHB232" s="3"/>
      <c r="AHC232" s="3"/>
      <c r="AHD232" s="3"/>
      <c r="AHE232" s="3"/>
      <c r="AHF232" s="3"/>
      <c r="AHG232" s="3"/>
      <c r="AHH232" s="3"/>
      <c r="AHI232" s="3"/>
      <c r="AHJ232" s="3"/>
      <c r="AHK232" s="3"/>
      <c r="AHL232" s="3"/>
      <c r="AHM232" s="3"/>
      <c r="AHN232" s="3"/>
      <c r="AHO232" s="3"/>
      <c r="AHP232" s="3"/>
      <c r="AHQ232" s="3"/>
      <c r="AHR232" s="3"/>
      <c r="AHS232" s="3"/>
      <c r="AHT232" s="3"/>
      <c r="AHU232" s="3"/>
      <c r="AHV232" s="3"/>
      <c r="AHW232" s="3"/>
      <c r="AHX232" s="3"/>
      <c r="AHY232" s="3"/>
      <c r="AHZ232" s="3"/>
      <c r="AIA232" s="3"/>
      <c r="AIB232" s="3"/>
      <c r="AIC232" s="3"/>
      <c r="AID232" s="3"/>
      <c r="AIE232" s="3"/>
      <c r="AIF232" s="3"/>
      <c r="AIG232" s="3"/>
      <c r="AIH232" s="3"/>
      <c r="AII232" s="3"/>
      <c r="AIJ232" s="3"/>
      <c r="AIK232" s="3"/>
      <c r="AIL232" s="3"/>
      <c r="AIM232" s="3"/>
      <c r="AIN232" s="3"/>
      <c r="AIO232" s="3"/>
      <c r="AIP232" s="3"/>
      <c r="AIQ232" s="3"/>
      <c r="AIR232" s="3"/>
      <c r="AIS232" s="3"/>
      <c r="AIT232" s="3"/>
      <c r="AIU232" s="3"/>
      <c r="AIV232" s="3"/>
      <c r="AIW232" s="3"/>
      <c r="AIX232" s="3"/>
      <c r="AIY232" s="3"/>
      <c r="AIZ232" s="3"/>
      <c r="AJA232" s="3"/>
      <c r="AJB232" s="3"/>
      <c r="AJC232" s="3"/>
      <c r="AJD232" s="3"/>
      <c r="AJE232" s="3"/>
      <c r="AJF232" s="3"/>
      <c r="AJG232" s="3"/>
      <c r="AJH232" s="3"/>
      <c r="AJI232" s="3"/>
      <c r="AJJ232" s="3"/>
      <c r="AJK232" s="3"/>
      <c r="AJL232" s="3"/>
      <c r="AJM232" s="3"/>
      <c r="AJN232" s="3"/>
      <c r="AJO232" s="3"/>
      <c r="AJP232" s="3"/>
      <c r="AJQ232" s="3"/>
      <c r="AJR232" s="3"/>
      <c r="AJS232" s="3"/>
      <c r="AJT232" s="3"/>
      <c r="AJU232" s="3"/>
      <c r="AJV232" s="3"/>
      <c r="AJW232" s="3"/>
      <c r="AJX232" s="3"/>
      <c r="AJY232" s="3"/>
      <c r="AJZ232" s="3"/>
      <c r="AKA232" s="3"/>
      <c r="AKB232" s="3"/>
      <c r="AKC232" s="3"/>
      <c r="AKD232" s="3"/>
      <c r="AKE232" s="3"/>
      <c r="AKF232" s="3"/>
      <c r="AKG232" s="3"/>
      <c r="AKH232" s="3"/>
      <c r="AKI232" s="3"/>
      <c r="AKJ232" s="3"/>
      <c r="AKK232" s="3"/>
      <c r="AKL232" s="3"/>
      <c r="AKM232" s="3"/>
      <c r="AKN232" s="3"/>
      <c r="AKO232" s="3"/>
      <c r="AKP232" s="3"/>
      <c r="AKQ232" s="3"/>
      <c r="AKR232" s="3"/>
      <c r="AKS232" s="3"/>
      <c r="AKT232" s="3"/>
      <c r="AKU232" s="3"/>
      <c r="AKV232" s="3"/>
      <c r="AKW232" s="3"/>
      <c r="AKX232" s="3"/>
      <c r="AKY232" s="3"/>
      <c r="AKZ232" s="3"/>
      <c r="ALA232" s="3"/>
    </row>
    <row r="233" spans="1:989" s="4" customFormat="1" x14ac:dyDescent="0.2">
      <c r="A233" s="45"/>
      <c r="B233" s="39"/>
      <c r="C233" s="39"/>
      <c r="D233" s="39"/>
      <c r="E233" s="39"/>
      <c r="F233" s="39"/>
      <c r="G233" s="90"/>
      <c r="H233" s="39"/>
      <c r="I233" s="39"/>
      <c r="J233" s="39"/>
      <c r="K233" s="39"/>
      <c r="L233" s="39"/>
      <c r="M233" s="39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  <c r="LC233" s="3"/>
      <c r="LD233" s="3"/>
      <c r="LE233" s="3"/>
      <c r="LF233" s="3"/>
      <c r="LG233" s="3"/>
      <c r="LH233" s="3"/>
      <c r="LI233" s="3"/>
      <c r="LJ233" s="3"/>
      <c r="LK233" s="3"/>
      <c r="LL233" s="3"/>
      <c r="LM233" s="3"/>
      <c r="LN233" s="3"/>
      <c r="LO233" s="3"/>
      <c r="LP233" s="3"/>
      <c r="LQ233" s="3"/>
      <c r="LR233" s="3"/>
      <c r="LS233" s="3"/>
      <c r="LT233" s="3"/>
      <c r="LU233" s="3"/>
      <c r="LV233" s="3"/>
      <c r="LW233" s="3"/>
      <c r="LX233" s="3"/>
      <c r="LY233" s="3"/>
      <c r="LZ233" s="3"/>
      <c r="MA233" s="3"/>
      <c r="MB233" s="3"/>
      <c r="MC233" s="3"/>
      <c r="MD233" s="3"/>
      <c r="ME233" s="3"/>
      <c r="MF233" s="3"/>
      <c r="MG233" s="3"/>
      <c r="MH233" s="3"/>
      <c r="MI233" s="3"/>
      <c r="MJ233" s="3"/>
      <c r="MK233" s="3"/>
      <c r="ML233" s="3"/>
      <c r="MM233" s="3"/>
      <c r="MN233" s="3"/>
      <c r="MO233" s="3"/>
      <c r="MP233" s="3"/>
      <c r="MQ233" s="3"/>
      <c r="MR233" s="3"/>
      <c r="MS233" s="3"/>
      <c r="MT233" s="3"/>
      <c r="MU233" s="3"/>
      <c r="MV233" s="3"/>
      <c r="MW233" s="3"/>
      <c r="MX233" s="3"/>
      <c r="MY233" s="3"/>
      <c r="MZ233" s="3"/>
      <c r="NA233" s="3"/>
      <c r="NB233" s="3"/>
      <c r="NC233" s="3"/>
      <c r="ND233" s="3"/>
      <c r="NE233" s="3"/>
      <c r="NF233" s="3"/>
      <c r="NG233" s="3"/>
      <c r="NH233" s="3"/>
      <c r="NI233" s="3"/>
      <c r="NJ233" s="3"/>
      <c r="NK233" s="3"/>
      <c r="NL233" s="3"/>
      <c r="NM233" s="3"/>
      <c r="NN233" s="3"/>
      <c r="NO233" s="3"/>
      <c r="NP233" s="3"/>
      <c r="NQ233" s="3"/>
      <c r="NR233" s="3"/>
      <c r="NS233" s="3"/>
      <c r="NT233" s="3"/>
      <c r="NU233" s="3"/>
      <c r="NV233" s="3"/>
      <c r="NW233" s="3"/>
      <c r="NX233" s="3"/>
      <c r="NY233" s="3"/>
      <c r="NZ233" s="3"/>
      <c r="OA233" s="3"/>
      <c r="OB233" s="3"/>
      <c r="OC233" s="3"/>
      <c r="OD233" s="3"/>
      <c r="OE233" s="3"/>
      <c r="OF233" s="3"/>
      <c r="OG233" s="3"/>
      <c r="OH233" s="3"/>
      <c r="OI233" s="3"/>
      <c r="OJ233" s="3"/>
      <c r="OK233" s="3"/>
      <c r="OL233" s="3"/>
      <c r="OM233" s="3"/>
      <c r="ON233" s="3"/>
      <c r="OO233" s="3"/>
      <c r="OP233" s="3"/>
      <c r="OQ233" s="3"/>
      <c r="OR233" s="3"/>
      <c r="OS233" s="3"/>
      <c r="OT233" s="3"/>
      <c r="OU233" s="3"/>
      <c r="OV233" s="3"/>
      <c r="OW233" s="3"/>
      <c r="OX233" s="3"/>
      <c r="OY233" s="3"/>
      <c r="OZ233" s="3"/>
      <c r="PA233" s="3"/>
      <c r="PB233" s="3"/>
      <c r="PC233" s="3"/>
      <c r="PD233" s="3"/>
      <c r="PE233" s="3"/>
      <c r="PF233" s="3"/>
      <c r="PG233" s="3"/>
      <c r="PH233" s="3"/>
      <c r="PI233" s="3"/>
      <c r="PJ233" s="3"/>
      <c r="PK233" s="3"/>
      <c r="PL233" s="3"/>
      <c r="PM233" s="3"/>
      <c r="PN233" s="3"/>
      <c r="PO233" s="3"/>
      <c r="PP233" s="3"/>
      <c r="PQ233" s="3"/>
      <c r="PR233" s="3"/>
      <c r="PS233" s="3"/>
      <c r="PT233" s="3"/>
      <c r="PU233" s="3"/>
      <c r="PV233" s="3"/>
      <c r="PW233" s="3"/>
      <c r="PX233" s="3"/>
      <c r="PY233" s="3"/>
      <c r="PZ233" s="3"/>
      <c r="QA233" s="3"/>
      <c r="QB233" s="3"/>
      <c r="QC233" s="3"/>
      <c r="QD233" s="3"/>
      <c r="QE233" s="3"/>
      <c r="QF233" s="3"/>
      <c r="QG233" s="3"/>
      <c r="QH233" s="3"/>
      <c r="QI233" s="3"/>
      <c r="QJ233" s="3"/>
      <c r="QK233" s="3"/>
      <c r="QL233" s="3"/>
      <c r="QM233" s="3"/>
      <c r="QN233" s="3"/>
      <c r="QO233" s="3"/>
      <c r="QP233" s="3"/>
      <c r="QQ233" s="3"/>
      <c r="QR233" s="3"/>
      <c r="QS233" s="3"/>
      <c r="QT233" s="3"/>
      <c r="QU233" s="3"/>
      <c r="QV233" s="3"/>
      <c r="QW233" s="3"/>
      <c r="QX233" s="3"/>
      <c r="QY233" s="3"/>
      <c r="QZ233" s="3"/>
      <c r="RA233" s="3"/>
      <c r="RB233" s="3"/>
      <c r="RC233" s="3"/>
      <c r="RD233" s="3"/>
      <c r="RE233" s="3"/>
      <c r="RF233" s="3"/>
      <c r="RG233" s="3"/>
      <c r="RH233" s="3"/>
      <c r="RI233" s="3"/>
      <c r="RJ233" s="3"/>
      <c r="RK233" s="3"/>
      <c r="RL233" s="3"/>
      <c r="RM233" s="3"/>
      <c r="RN233" s="3"/>
      <c r="RO233" s="3"/>
      <c r="RP233" s="3"/>
      <c r="RQ233" s="3"/>
      <c r="RR233" s="3"/>
      <c r="RS233" s="3"/>
      <c r="RT233" s="3"/>
      <c r="RU233" s="3"/>
      <c r="RV233" s="3"/>
      <c r="RW233" s="3"/>
      <c r="RX233" s="3"/>
      <c r="RY233" s="3"/>
      <c r="RZ233" s="3"/>
      <c r="SA233" s="3"/>
      <c r="SB233" s="3"/>
      <c r="SC233" s="3"/>
      <c r="SD233" s="3"/>
      <c r="SE233" s="3"/>
      <c r="SF233" s="3"/>
      <c r="SG233" s="3"/>
      <c r="SH233" s="3"/>
      <c r="SI233" s="3"/>
      <c r="SJ233" s="3"/>
      <c r="SK233" s="3"/>
      <c r="SL233" s="3"/>
      <c r="SM233" s="3"/>
      <c r="SN233" s="3"/>
      <c r="SO233" s="3"/>
      <c r="SP233" s="3"/>
      <c r="SQ233" s="3"/>
      <c r="SR233" s="3"/>
      <c r="SS233" s="3"/>
      <c r="ST233" s="3"/>
      <c r="SU233" s="3"/>
      <c r="SV233" s="3"/>
      <c r="SW233" s="3"/>
      <c r="SX233" s="3"/>
      <c r="SY233" s="3"/>
      <c r="SZ233" s="3"/>
      <c r="TA233" s="3"/>
      <c r="TB233" s="3"/>
      <c r="TC233" s="3"/>
      <c r="TD233" s="3"/>
      <c r="TE233" s="3"/>
      <c r="TF233" s="3"/>
      <c r="TG233" s="3"/>
      <c r="TH233" s="3"/>
      <c r="TI233" s="3"/>
      <c r="TJ233" s="3"/>
      <c r="TK233" s="3"/>
      <c r="TL233" s="3"/>
      <c r="TM233" s="3"/>
      <c r="TN233" s="3"/>
      <c r="TO233" s="3"/>
      <c r="TP233" s="3"/>
      <c r="TQ233" s="3"/>
      <c r="TR233" s="3"/>
      <c r="TS233" s="3"/>
      <c r="TT233" s="3"/>
      <c r="TU233" s="3"/>
      <c r="TV233" s="3"/>
      <c r="TW233" s="3"/>
      <c r="TX233" s="3"/>
      <c r="TY233" s="3"/>
      <c r="TZ233" s="3"/>
      <c r="UA233" s="3"/>
      <c r="UB233" s="3"/>
      <c r="UC233" s="3"/>
      <c r="UD233" s="3"/>
      <c r="UE233" s="3"/>
      <c r="UF233" s="3"/>
      <c r="UG233" s="3"/>
      <c r="UH233" s="3"/>
      <c r="UI233" s="3"/>
      <c r="UJ233" s="3"/>
      <c r="UK233" s="3"/>
      <c r="UL233" s="3"/>
      <c r="UM233" s="3"/>
      <c r="UN233" s="3"/>
      <c r="UO233" s="3"/>
      <c r="UP233" s="3"/>
      <c r="UQ233" s="3"/>
      <c r="UR233" s="3"/>
      <c r="US233" s="3"/>
      <c r="UT233" s="3"/>
      <c r="UU233" s="3"/>
      <c r="UV233" s="3"/>
      <c r="UW233" s="3"/>
      <c r="UX233" s="3"/>
      <c r="UY233" s="3"/>
      <c r="UZ233" s="3"/>
      <c r="VA233" s="3"/>
      <c r="VB233" s="3"/>
      <c r="VC233" s="3"/>
      <c r="VD233" s="3"/>
      <c r="VE233" s="3"/>
      <c r="VF233" s="3"/>
      <c r="VG233" s="3"/>
      <c r="VH233" s="3"/>
      <c r="VI233" s="3"/>
      <c r="VJ233" s="3"/>
      <c r="VK233" s="3"/>
      <c r="VL233" s="3"/>
      <c r="VM233" s="3"/>
      <c r="VN233" s="3"/>
      <c r="VO233" s="3"/>
      <c r="VP233" s="3"/>
      <c r="VQ233" s="3"/>
      <c r="VR233" s="3"/>
      <c r="VS233" s="3"/>
      <c r="VT233" s="3"/>
      <c r="VU233" s="3"/>
      <c r="VV233" s="3"/>
      <c r="VW233" s="3"/>
      <c r="VX233" s="3"/>
      <c r="VY233" s="3"/>
      <c r="VZ233" s="3"/>
      <c r="WA233" s="3"/>
      <c r="WB233" s="3"/>
      <c r="WC233" s="3"/>
      <c r="WD233" s="3"/>
      <c r="WE233" s="3"/>
      <c r="WF233" s="3"/>
      <c r="WG233" s="3"/>
      <c r="WH233" s="3"/>
      <c r="WI233" s="3"/>
      <c r="WJ233" s="3"/>
      <c r="WK233" s="3"/>
      <c r="WL233" s="3"/>
      <c r="WM233" s="3"/>
      <c r="WN233" s="3"/>
      <c r="WO233" s="3"/>
      <c r="WP233" s="3"/>
      <c r="WQ233" s="3"/>
      <c r="WR233" s="3"/>
      <c r="WS233" s="3"/>
      <c r="WT233" s="3"/>
      <c r="WU233" s="3"/>
      <c r="WV233" s="3"/>
      <c r="WW233" s="3"/>
      <c r="WX233" s="3"/>
      <c r="WY233" s="3"/>
      <c r="WZ233" s="3"/>
      <c r="XA233" s="3"/>
      <c r="XB233" s="3"/>
      <c r="XC233" s="3"/>
      <c r="XD233" s="3"/>
      <c r="XE233" s="3"/>
      <c r="XF233" s="3"/>
      <c r="XG233" s="3"/>
      <c r="XH233" s="3"/>
      <c r="XI233" s="3"/>
      <c r="XJ233" s="3"/>
      <c r="XK233" s="3"/>
      <c r="XL233" s="3"/>
      <c r="XM233" s="3"/>
      <c r="XN233" s="3"/>
      <c r="XO233" s="3"/>
      <c r="XP233" s="3"/>
      <c r="XQ233" s="3"/>
      <c r="XR233" s="3"/>
      <c r="XS233" s="3"/>
      <c r="XT233" s="3"/>
      <c r="XU233" s="3"/>
      <c r="XV233" s="3"/>
      <c r="XW233" s="3"/>
      <c r="XX233" s="3"/>
      <c r="XY233" s="3"/>
      <c r="XZ233" s="3"/>
      <c r="YA233" s="3"/>
      <c r="YB233" s="3"/>
      <c r="YC233" s="3"/>
      <c r="YD233" s="3"/>
      <c r="YE233" s="3"/>
      <c r="YF233" s="3"/>
      <c r="YG233" s="3"/>
      <c r="YH233" s="3"/>
      <c r="YI233" s="3"/>
      <c r="YJ233" s="3"/>
      <c r="YK233" s="3"/>
      <c r="YL233" s="3"/>
      <c r="YM233" s="3"/>
      <c r="YN233" s="3"/>
      <c r="YO233" s="3"/>
      <c r="YP233" s="3"/>
      <c r="YQ233" s="3"/>
      <c r="YR233" s="3"/>
      <c r="YS233" s="3"/>
      <c r="YT233" s="3"/>
      <c r="YU233" s="3"/>
      <c r="YV233" s="3"/>
      <c r="YW233" s="3"/>
      <c r="YX233" s="3"/>
      <c r="YY233" s="3"/>
      <c r="YZ233" s="3"/>
      <c r="ZA233" s="3"/>
      <c r="ZB233" s="3"/>
      <c r="ZC233" s="3"/>
      <c r="ZD233" s="3"/>
      <c r="ZE233" s="3"/>
      <c r="ZF233" s="3"/>
      <c r="ZG233" s="3"/>
      <c r="ZH233" s="3"/>
      <c r="ZI233" s="3"/>
      <c r="ZJ233" s="3"/>
      <c r="ZK233" s="3"/>
      <c r="ZL233" s="3"/>
      <c r="ZM233" s="3"/>
      <c r="ZN233" s="3"/>
      <c r="ZO233" s="3"/>
      <c r="ZP233" s="3"/>
      <c r="ZQ233" s="3"/>
      <c r="ZR233" s="3"/>
      <c r="ZS233" s="3"/>
      <c r="ZT233" s="3"/>
      <c r="ZU233" s="3"/>
      <c r="ZV233" s="3"/>
      <c r="ZW233" s="3"/>
      <c r="ZX233" s="3"/>
      <c r="ZY233" s="3"/>
      <c r="ZZ233" s="3"/>
      <c r="AAA233" s="3"/>
      <c r="AAB233" s="3"/>
      <c r="AAC233" s="3"/>
      <c r="AAD233" s="3"/>
      <c r="AAE233" s="3"/>
      <c r="AAF233" s="3"/>
      <c r="AAG233" s="3"/>
      <c r="AAH233" s="3"/>
      <c r="AAI233" s="3"/>
      <c r="AAJ233" s="3"/>
      <c r="AAK233" s="3"/>
      <c r="AAL233" s="3"/>
      <c r="AAM233" s="3"/>
      <c r="AAN233" s="3"/>
      <c r="AAO233" s="3"/>
      <c r="AAP233" s="3"/>
      <c r="AAQ233" s="3"/>
      <c r="AAR233" s="3"/>
      <c r="AAS233" s="3"/>
      <c r="AAT233" s="3"/>
      <c r="AAU233" s="3"/>
      <c r="AAV233" s="3"/>
      <c r="AAW233" s="3"/>
      <c r="AAX233" s="3"/>
      <c r="AAY233" s="3"/>
      <c r="AAZ233" s="3"/>
      <c r="ABA233" s="3"/>
      <c r="ABB233" s="3"/>
      <c r="ABC233" s="3"/>
      <c r="ABD233" s="3"/>
      <c r="ABE233" s="3"/>
      <c r="ABF233" s="3"/>
      <c r="ABG233" s="3"/>
      <c r="ABH233" s="3"/>
      <c r="ABI233" s="3"/>
      <c r="ABJ233" s="3"/>
      <c r="ABK233" s="3"/>
      <c r="ABL233" s="3"/>
      <c r="ABM233" s="3"/>
      <c r="ABN233" s="3"/>
      <c r="ABO233" s="3"/>
      <c r="ABP233" s="3"/>
      <c r="ABQ233" s="3"/>
      <c r="ABR233" s="3"/>
      <c r="ABS233" s="3"/>
      <c r="ABT233" s="3"/>
      <c r="ABU233" s="3"/>
      <c r="ABV233" s="3"/>
      <c r="ABW233" s="3"/>
      <c r="ABX233" s="3"/>
      <c r="ABY233" s="3"/>
      <c r="ABZ233" s="3"/>
      <c r="ACA233" s="3"/>
      <c r="ACB233" s="3"/>
      <c r="ACC233" s="3"/>
      <c r="ACD233" s="3"/>
      <c r="ACE233" s="3"/>
      <c r="ACF233" s="3"/>
      <c r="ACG233" s="3"/>
      <c r="ACH233" s="3"/>
      <c r="ACI233" s="3"/>
      <c r="ACJ233" s="3"/>
      <c r="ACK233" s="3"/>
      <c r="ACL233" s="3"/>
      <c r="ACM233" s="3"/>
      <c r="ACN233" s="3"/>
      <c r="ACO233" s="3"/>
      <c r="ACP233" s="3"/>
      <c r="ACQ233" s="3"/>
      <c r="ACR233" s="3"/>
      <c r="ACS233" s="3"/>
      <c r="ACT233" s="3"/>
      <c r="ACU233" s="3"/>
      <c r="ACV233" s="3"/>
      <c r="ACW233" s="3"/>
      <c r="ACX233" s="3"/>
      <c r="ACY233" s="3"/>
      <c r="ACZ233" s="3"/>
      <c r="ADA233" s="3"/>
      <c r="ADB233" s="3"/>
      <c r="ADC233" s="3"/>
      <c r="ADD233" s="3"/>
      <c r="ADE233" s="3"/>
      <c r="ADF233" s="3"/>
      <c r="ADG233" s="3"/>
      <c r="ADH233" s="3"/>
      <c r="ADI233" s="3"/>
      <c r="ADJ233" s="3"/>
      <c r="ADK233" s="3"/>
      <c r="ADL233" s="3"/>
      <c r="ADM233" s="3"/>
      <c r="ADN233" s="3"/>
      <c r="ADO233" s="3"/>
      <c r="ADP233" s="3"/>
      <c r="ADQ233" s="3"/>
      <c r="ADR233" s="3"/>
      <c r="ADS233" s="3"/>
      <c r="ADT233" s="3"/>
      <c r="ADU233" s="3"/>
      <c r="ADV233" s="3"/>
      <c r="ADW233" s="3"/>
      <c r="ADX233" s="3"/>
      <c r="ADY233" s="3"/>
      <c r="ADZ233" s="3"/>
      <c r="AEA233" s="3"/>
      <c r="AEB233" s="3"/>
      <c r="AEC233" s="3"/>
      <c r="AED233" s="3"/>
      <c r="AEE233" s="3"/>
      <c r="AEF233" s="3"/>
      <c r="AEG233" s="3"/>
      <c r="AEH233" s="3"/>
      <c r="AEI233" s="3"/>
      <c r="AEJ233" s="3"/>
      <c r="AEK233" s="3"/>
      <c r="AEL233" s="3"/>
      <c r="AEM233" s="3"/>
      <c r="AEN233" s="3"/>
      <c r="AEO233" s="3"/>
      <c r="AEP233" s="3"/>
      <c r="AEQ233" s="3"/>
      <c r="AER233" s="3"/>
      <c r="AES233" s="3"/>
      <c r="AET233" s="3"/>
      <c r="AEU233" s="3"/>
      <c r="AEV233" s="3"/>
      <c r="AEW233" s="3"/>
      <c r="AEX233" s="3"/>
      <c r="AEY233" s="3"/>
      <c r="AEZ233" s="3"/>
      <c r="AFA233" s="3"/>
      <c r="AFB233" s="3"/>
      <c r="AFC233" s="3"/>
      <c r="AFD233" s="3"/>
      <c r="AFE233" s="3"/>
      <c r="AFF233" s="3"/>
      <c r="AFG233" s="3"/>
      <c r="AFH233" s="3"/>
      <c r="AFI233" s="3"/>
      <c r="AFJ233" s="3"/>
      <c r="AFK233" s="3"/>
      <c r="AFL233" s="3"/>
      <c r="AFM233" s="3"/>
      <c r="AFN233" s="3"/>
      <c r="AFO233" s="3"/>
      <c r="AFP233" s="3"/>
      <c r="AFQ233" s="3"/>
      <c r="AFR233" s="3"/>
      <c r="AFS233" s="3"/>
      <c r="AFT233" s="3"/>
      <c r="AFU233" s="3"/>
      <c r="AFV233" s="3"/>
      <c r="AFW233" s="3"/>
      <c r="AFX233" s="3"/>
      <c r="AFY233" s="3"/>
      <c r="AFZ233" s="3"/>
      <c r="AGA233" s="3"/>
      <c r="AGB233" s="3"/>
      <c r="AGC233" s="3"/>
      <c r="AGD233" s="3"/>
      <c r="AGE233" s="3"/>
      <c r="AGF233" s="3"/>
      <c r="AGG233" s="3"/>
      <c r="AGH233" s="3"/>
      <c r="AGI233" s="3"/>
      <c r="AGJ233" s="3"/>
      <c r="AGK233" s="3"/>
      <c r="AGL233" s="3"/>
      <c r="AGM233" s="3"/>
      <c r="AGN233" s="3"/>
      <c r="AGO233" s="3"/>
      <c r="AGP233" s="3"/>
      <c r="AGQ233" s="3"/>
      <c r="AGR233" s="3"/>
      <c r="AGS233" s="3"/>
      <c r="AGT233" s="3"/>
      <c r="AGU233" s="3"/>
      <c r="AGV233" s="3"/>
      <c r="AGW233" s="3"/>
      <c r="AGX233" s="3"/>
      <c r="AGY233" s="3"/>
      <c r="AGZ233" s="3"/>
      <c r="AHA233" s="3"/>
      <c r="AHB233" s="3"/>
      <c r="AHC233" s="3"/>
      <c r="AHD233" s="3"/>
      <c r="AHE233" s="3"/>
      <c r="AHF233" s="3"/>
      <c r="AHG233" s="3"/>
      <c r="AHH233" s="3"/>
      <c r="AHI233" s="3"/>
      <c r="AHJ233" s="3"/>
      <c r="AHK233" s="3"/>
      <c r="AHL233" s="3"/>
      <c r="AHM233" s="3"/>
      <c r="AHN233" s="3"/>
      <c r="AHO233" s="3"/>
      <c r="AHP233" s="3"/>
      <c r="AHQ233" s="3"/>
      <c r="AHR233" s="3"/>
      <c r="AHS233" s="3"/>
      <c r="AHT233" s="3"/>
      <c r="AHU233" s="3"/>
      <c r="AHV233" s="3"/>
      <c r="AHW233" s="3"/>
      <c r="AHX233" s="3"/>
      <c r="AHY233" s="3"/>
      <c r="AHZ233" s="3"/>
      <c r="AIA233" s="3"/>
      <c r="AIB233" s="3"/>
      <c r="AIC233" s="3"/>
      <c r="AID233" s="3"/>
      <c r="AIE233" s="3"/>
      <c r="AIF233" s="3"/>
      <c r="AIG233" s="3"/>
      <c r="AIH233" s="3"/>
      <c r="AII233" s="3"/>
      <c r="AIJ233" s="3"/>
      <c r="AIK233" s="3"/>
      <c r="AIL233" s="3"/>
      <c r="AIM233" s="3"/>
      <c r="AIN233" s="3"/>
      <c r="AIO233" s="3"/>
      <c r="AIP233" s="3"/>
      <c r="AIQ233" s="3"/>
      <c r="AIR233" s="3"/>
      <c r="AIS233" s="3"/>
      <c r="AIT233" s="3"/>
      <c r="AIU233" s="3"/>
      <c r="AIV233" s="3"/>
      <c r="AIW233" s="3"/>
      <c r="AIX233" s="3"/>
      <c r="AIY233" s="3"/>
      <c r="AIZ233" s="3"/>
      <c r="AJA233" s="3"/>
      <c r="AJB233" s="3"/>
      <c r="AJC233" s="3"/>
      <c r="AJD233" s="3"/>
      <c r="AJE233" s="3"/>
      <c r="AJF233" s="3"/>
      <c r="AJG233" s="3"/>
      <c r="AJH233" s="3"/>
      <c r="AJI233" s="3"/>
      <c r="AJJ233" s="3"/>
      <c r="AJK233" s="3"/>
      <c r="AJL233" s="3"/>
      <c r="AJM233" s="3"/>
      <c r="AJN233" s="3"/>
      <c r="AJO233" s="3"/>
      <c r="AJP233" s="3"/>
      <c r="AJQ233" s="3"/>
      <c r="AJR233" s="3"/>
      <c r="AJS233" s="3"/>
      <c r="AJT233" s="3"/>
      <c r="AJU233" s="3"/>
      <c r="AJV233" s="3"/>
      <c r="AJW233" s="3"/>
      <c r="AJX233" s="3"/>
      <c r="AJY233" s="3"/>
      <c r="AJZ233" s="3"/>
      <c r="AKA233" s="3"/>
      <c r="AKB233" s="3"/>
      <c r="AKC233" s="3"/>
      <c r="AKD233" s="3"/>
      <c r="AKE233" s="3"/>
      <c r="AKF233" s="3"/>
      <c r="AKG233" s="3"/>
      <c r="AKH233" s="3"/>
      <c r="AKI233" s="3"/>
      <c r="AKJ233" s="3"/>
      <c r="AKK233" s="3"/>
      <c r="AKL233" s="3"/>
      <c r="AKM233" s="3"/>
      <c r="AKN233" s="3"/>
      <c r="AKO233" s="3"/>
      <c r="AKP233" s="3"/>
      <c r="AKQ233" s="3"/>
      <c r="AKR233" s="3"/>
      <c r="AKS233" s="3"/>
      <c r="AKT233" s="3"/>
      <c r="AKU233" s="3"/>
      <c r="AKV233" s="3"/>
      <c r="AKW233" s="3"/>
      <c r="AKX233" s="3"/>
      <c r="AKY233" s="3"/>
      <c r="AKZ233" s="3"/>
      <c r="ALA233" s="3"/>
    </row>
    <row r="234" spans="1:989" s="4" customFormat="1" x14ac:dyDescent="0.2">
      <c r="A234" s="45"/>
      <c r="B234" s="39"/>
      <c r="C234" s="39"/>
      <c r="D234" s="39"/>
      <c r="E234" s="39"/>
      <c r="F234" s="39"/>
      <c r="G234" s="90"/>
      <c r="H234" s="39"/>
      <c r="I234" s="39"/>
      <c r="J234" s="39"/>
      <c r="K234" s="39"/>
      <c r="L234" s="39"/>
      <c r="M234" s="39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3"/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3"/>
      <c r="LZ234" s="3"/>
      <c r="MA234" s="3"/>
      <c r="MB234" s="3"/>
      <c r="MC234" s="3"/>
      <c r="MD234" s="3"/>
      <c r="ME234" s="3"/>
      <c r="MF234" s="3"/>
      <c r="MG234" s="3"/>
      <c r="MH234" s="3"/>
      <c r="MI234" s="3"/>
      <c r="MJ234" s="3"/>
      <c r="MK234" s="3"/>
      <c r="ML234" s="3"/>
      <c r="MM234" s="3"/>
      <c r="MN234" s="3"/>
      <c r="MO234" s="3"/>
      <c r="MP234" s="3"/>
      <c r="MQ234" s="3"/>
      <c r="MR234" s="3"/>
      <c r="MS234" s="3"/>
      <c r="MT234" s="3"/>
      <c r="MU234" s="3"/>
      <c r="MV234" s="3"/>
      <c r="MW234" s="3"/>
      <c r="MX234" s="3"/>
      <c r="MY234" s="3"/>
      <c r="MZ234" s="3"/>
      <c r="NA234" s="3"/>
      <c r="NB234" s="3"/>
      <c r="NC234" s="3"/>
      <c r="ND234" s="3"/>
      <c r="NE234" s="3"/>
      <c r="NF234" s="3"/>
      <c r="NG234" s="3"/>
      <c r="NH234" s="3"/>
      <c r="NI234" s="3"/>
      <c r="NJ234" s="3"/>
      <c r="NK234" s="3"/>
      <c r="NL234" s="3"/>
      <c r="NM234" s="3"/>
      <c r="NN234" s="3"/>
      <c r="NO234" s="3"/>
      <c r="NP234" s="3"/>
      <c r="NQ234" s="3"/>
      <c r="NR234" s="3"/>
      <c r="NS234" s="3"/>
      <c r="NT234" s="3"/>
      <c r="NU234" s="3"/>
      <c r="NV234" s="3"/>
      <c r="NW234" s="3"/>
      <c r="NX234" s="3"/>
      <c r="NY234" s="3"/>
      <c r="NZ234" s="3"/>
      <c r="OA234" s="3"/>
      <c r="OB234" s="3"/>
      <c r="OC234" s="3"/>
      <c r="OD234" s="3"/>
      <c r="OE234" s="3"/>
      <c r="OF234" s="3"/>
      <c r="OG234" s="3"/>
      <c r="OH234" s="3"/>
      <c r="OI234" s="3"/>
      <c r="OJ234" s="3"/>
      <c r="OK234" s="3"/>
      <c r="OL234" s="3"/>
      <c r="OM234" s="3"/>
      <c r="ON234" s="3"/>
      <c r="OO234" s="3"/>
      <c r="OP234" s="3"/>
      <c r="OQ234" s="3"/>
      <c r="OR234" s="3"/>
      <c r="OS234" s="3"/>
      <c r="OT234" s="3"/>
      <c r="OU234" s="3"/>
      <c r="OV234" s="3"/>
      <c r="OW234" s="3"/>
      <c r="OX234" s="3"/>
      <c r="OY234" s="3"/>
      <c r="OZ234" s="3"/>
      <c r="PA234" s="3"/>
      <c r="PB234" s="3"/>
      <c r="PC234" s="3"/>
      <c r="PD234" s="3"/>
      <c r="PE234" s="3"/>
      <c r="PF234" s="3"/>
      <c r="PG234" s="3"/>
      <c r="PH234" s="3"/>
      <c r="PI234" s="3"/>
      <c r="PJ234" s="3"/>
      <c r="PK234" s="3"/>
      <c r="PL234" s="3"/>
      <c r="PM234" s="3"/>
      <c r="PN234" s="3"/>
      <c r="PO234" s="3"/>
      <c r="PP234" s="3"/>
      <c r="PQ234" s="3"/>
      <c r="PR234" s="3"/>
      <c r="PS234" s="3"/>
      <c r="PT234" s="3"/>
      <c r="PU234" s="3"/>
      <c r="PV234" s="3"/>
      <c r="PW234" s="3"/>
      <c r="PX234" s="3"/>
      <c r="PY234" s="3"/>
      <c r="PZ234" s="3"/>
      <c r="QA234" s="3"/>
      <c r="QB234" s="3"/>
      <c r="QC234" s="3"/>
      <c r="QD234" s="3"/>
      <c r="QE234" s="3"/>
      <c r="QF234" s="3"/>
      <c r="QG234" s="3"/>
      <c r="QH234" s="3"/>
      <c r="QI234" s="3"/>
      <c r="QJ234" s="3"/>
      <c r="QK234" s="3"/>
      <c r="QL234" s="3"/>
      <c r="QM234" s="3"/>
      <c r="QN234" s="3"/>
      <c r="QO234" s="3"/>
      <c r="QP234" s="3"/>
      <c r="QQ234" s="3"/>
      <c r="QR234" s="3"/>
      <c r="QS234" s="3"/>
      <c r="QT234" s="3"/>
      <c r="QU234" s="3"/>
      <c r="QV234" s="3"/>
      <c r="QW234" s="3"/>
      <c r="QX234" s="3"/>
      <c r="QY234" s="3"/>
      <c r="QZ234" s="3"/>
      <c r="RA234" s="3"/>
      <c r="RB234" s="3"/>
      <c r="RC234" s="3"/>
      <c r="RD234" s="3"/>
      <c r="RE234" s="3"/>
      <c r="RF234" s="3"/>
      <c r="RG234" s="3"/>
      <c r="RH234" s="3"/>
      <c r="RI234" s="3"/>
      <c r="RJ234" s="3"/>
      <c r="RK234" s="3"/>
      <c r="RL234" s="3"/>
      <c r="RM234" s="3"/>
      <c r="RN234" s="3"/>
      <c r="RO234" s="3"/>
      <c r="RP234" s="3"/>
      <c r="RQ234" s="3"/>
      <c r="RR234" s="3"/>
      <c r="RS234" s="3"/>
      <c r="RT234" s="3"/>
      <c r="RU234" s="3"/>
      <c r="RV234" s="3"/>
      <c r="RW234" s="3"/>
      <c r="RX234" s="3"/>
      <c r="RY234" s="3"/>
      <c r="RZ234" s="3"/>
      <c r="SA234" s="3"/>
      <c r="SB234" s="3"/>
      <c r="SC234" s="3"/>
      <c r="SD234" s="3"/>
      <c r="SE234" s="3"/>
      <c r="SF234" s="3"/>
      <c r="SG234" s="3"/>
      <c r="SH234" s="3"/>
      <c r="SI234" s="3"/>
      <c r="SJ234" s="3"/>
      <c r="SK234" s="3"/>
      <c r="SL234" s="3"/>
      <c r="SM234" s="3"/>
      <c r="SN234" s="3"/>
      <c r="SO234" s="3"/>
      <c r="SP234" s="3"/>
      <c r="SQ234" s="3"/>
      <c r="SR234" s="3"/>
      <c r="SS234" s="3"/>
      <c r="ST234" s="3"/>
      <c r="SU234" s="3"/>
      <c r="SV234" s="3"/>
      <c r="SW234" s="3"/>
      <c r="SX234" s="3"/>
      <c r="SY234" s="3"/>
      <c r="SZ234" s="3"/>
      <c r="TA234" s="3"/>
      <c r="TB234" s="3"/>
      <c r="TC234" s="3"/>
      <c r="TD234" s="3"/>
      <c r="TE234" s="3"/>
      <c r="TF234" s="3"/>
      <c r="TG234" s="3"/>
      <c r="TH234" s="3"/>
      <c r="TI234" s="3"/>
      <c r="TJ234" s="3"/>
      <c r="TK234" s="3"/>
      <c r="TL234" s="3"/>
      <c r="TM234" s="3"/>
      <c r="TN234" s="3"/>
      <c r="TO234" s="3"/>
      <c r="TP234" s="3"/>
      <c r="TQ234" s="3"/>
      <c r="TR234" s="3"/>
      <c r="TS234" s="3"/>
      <c r="TT234" s="3"/>
      <c r="TU234" s="3"/>
      <c r="TV234" s="3"/>
      <c r="TW234" s="3"/>
      <c r="TX234" s="3"/>
      <c r="TY234" s="3"/>
      <c r="TZ234" s="3"/>
      <c r="UA234" s="3"/>
      <c r="UB234" s="3"/>
      <c r="UC234" s="3"/>
      <c r="UD234" s="3"/>
      <c r="UE234" s="3"/>
      <c r="UF234" s="3"/>
      <c r="UG234" s="3"/>
      <c r="UH234" s="3"/>
      <c r="UI234" s="3"/>
      <c r="UJ234" s="3"/>
      <c r="UK234" s="3"/>
      <c r="UL234" s="3"/>
      <c r="UM234" s="3"/>
      <c r="UN234" s="3"/>
      <c r="UO234" s="3"/>
      <c r="UP234" s="3"/>
      <c r="UQ234" s="3"/>
      <c r="UR234" s="3"/>
      <c r="US234" s="3"/>
      <c r="UT234" s="3"/>
      <c r="UU234" s="3"/>
      <c r="UV234" s="3"/>
      <c r="UW234" s="3"/>
      <c r="UX234" s="3"/>
      <c r="UY234" s="3"/>
      <c r="UZ234" s="3"/>
      <c r="VA234" s="3"/>
      <c r="VB234" s="3"/>
      <c r="VC234" s="3"/>
      <c r="VD234" s="3"/>
      <c r="VE234" s="3"/>
      <c r="VF234" s="3"/>
      <c r="VG234" s="3"/>
      <c r="VH234" s="3"/>
      <c r="VI234" s="3"/>
      <c r="VJ234" s="3"/>
      <c r="VK234" s="3"/>
      <c r="VL234" s="3"/>
      <c r="VM234" s="3"/>
      <c r="VN234" s="3"/>
      <c r="VO234" s="3"/>
      <c r="VP234" s="3"/>
      <c r="VQ234" s="3"/>
      <c r="VR234" s="3"/>
      <c r="VS234" s="3"/>
      <c r="VT234" s="3"/>
      <c r="VU234" s="3"/>
      <c r="VV234" s="3"/>
      <c r="VW234" s="3"/>
      <c r="VX234" s="3"/>
      <c r="VY234" s="3"/>
      <c r="VZ234" s="3"/>
      <c r="WA234" s="3"/>
      <c r="WB234" s="3"/>
      <c r="WC234" s="3"/>
      <c r="WD234" s="3"/>
      <c r="WE234" s="3"/>
      <c r="WF234" s="3"/>
      <c r="WG234" s="3"/>
      <c r="WH234" s="3"/>
      <c r="WI234" s="3"/>
      <c r="WJ234" s="3"/>
      <c r="WK234" s="3"/>
      <c r="WL234" s="3"/>
      <c r="WM234" s="3"/>
      <c r="WN234" s="3"/>
      <c r="WO234" s="3"/>
      <c r="WP234" s="3"/>
      <c r="WQ234" s="3"/>
      <c r="WR234" s="3"/>
      <c r="WS234" s="3"/>
      <c r="WT234" s="3"/>
      <c r="WU234" s="3"/>
      <c r="WV234" s="3"/>
      <c r="WW234" s="3"/>
      <c r="WX234" s="3"/>
      <c r="WY234" s="3"/>
      <c r="WZ234" s="3"/>
      <c r="XA234" s="3"/>
      <c r="XB234" s="3"/>
      <c r="XC234" s="3"/>
      <c r="XD234" s="3"/>
      <c r="XE234" s="3"/>
      <c r="XF234" s="3"/>
      <c r="XG234" s="3"/>
      <c r="XH234" s="3"/>
      <c r="XI234" s="3"/>
      <c r="XJ234" s="3"/>
      <c r="XK234" s="3"/>
      <c r="XL234" s="3"/>
      <c r="XM234" s="3"/>
      <c r="XN234" s="3"/>
      <c r="XO234" s="3"/>
      <c r="XP234" s="3"/>
      <c r="XQ234" s="3"/>
      <c r="XR234" s="3"/>
      <c r="XS234" s="3"/>
      <c r="XT234" s="3"/>
      <c r="XU234" s="3"/>
      <c r="XV234" s="3"/>
      <c r="XW234" s="3"/>
      <c r="XX234" s="3"/>
      <c r="XY234" s="3"/>
      <c r="XZ234" s="3"/>
      <c r="YA234" s="3"/>
      <c r="YB234" s="3"/>
      <c r="YC234" s="3"/>
      <c r="YD234" s="3"/>
      <c r="YE234" s="3"/>
      <c r="YF234" s="3"/>
      <c r="YG234" s="3"/>
      <c r="YH234" s="3"/>
      <c r="YI234" s="3"/>
      <c r="YJ234" s="3"/>
      <c r="YK234" s="3"/>
      <c r="YL234" s="3"/>
      <c r="YM234" s="3"/>
      <c r="YN234" s="3"/>
      <c r="YO234" s="3"/>
      <c r="YP234" s="3"/>
      <c r="YQ234" s="3"/>
      <c r="YR234" s="3"/>
      <c r="YS234" s="3"/>
      <c r="YT234" s="3"/>
      <c r="YU234" s="3"/>
      <c r="YV234" s="3"/>
      <c r="YW234" s="3"/>
      <c r="YX234" s="3"/>
      <c r="YY234" s="3"/>
      <c r="YZ234" s="3"/>
      <c r="ZA234" s="3"/>
      <c r="ZB234" s="3"/>
      <c r="ZC234" s="3"/>
      <c r="ZD234" s="3"/>
      <c r="ZE234" s="3"/>
      <c r="ZF234" s="3"/>
      <c r="ZG234" s="3"/>
      <c r="ZH234" s="3"/>
      <c r="ZI234" s="3"/>
      <c r="ZJ234" s="3"/>
      <c r="ZK234" s="3"/>
      <c r="ZL234" s="3"/>
      <c r="ZM234" s="3"/>
      <c r="ZN234" s="3"/>
      <c r="ZO234" s="3"/>
      <c r="ZP234" s="3"/>
      <c r="ZQ234" s="3"/>
      <c r="ZR234" s="3"/>
      <c r="ZS234" s="3"/>
      <c r="ZT234" s="3"/>
      <c r="ZU234" s="3"/>
      <c r="ZV234" s="3"/>
      <c r="ZW234" s="3"/>
      <c r="ZX234" s="3"/>
      <c r="ZY234" s="3"/>
      <c r="ZZ234" s="3"/>
      <c r="AAA234" s="3"/>
      <c r="AAB234" s="3"/>
      <c r="AAC234" s="3"/>
      <c r="AAD234" s="3"/>
      <c r="AAE234" s="3"/>
      <c r="AAF234" s="3"/>
      <c r="AAG234" s="3"/>
      <c r="AAH234" s="3"/>
      <c r="AAI234" s="3"/>
      <c r="AAJ234" s="3"/>
      <c r="AAK234" s="3"/>
      <c r="AAL234" s="3"/>
      <c r="AAM234" s="3"/>
      <c r="AAN234" s="3"/>
      <c r="AAO234" s="3"/>
      <c r="AAP234" s="3"/>
      <c r="AAQ234" s="3"/>
      <c r="AAR234" s="3"/>
      <c r="AAS234" s="3"/>
      <c r="AAT234" s="3"/>
      <c r="AAU234" s="3"/>
      <c r="AAV234" s="3"/>
      <c r="AAW234" s="3"/>
      <c r="AAX234" s="3"/>
      <c r="AAY234" s="3"/>
      <c r="AAZ234" s="3"/>
      <c r="ABA234" s="3"/>
      <c r="ABB234" s="3"/>
      <c r="ABC234" s="3"/>
      <c r="ABD234" s="3"/>
      <c r="ABE234" s="3"/>
      <c r="ABF234" s="3"/>
      <c r="ABG234" s="3"/>
      <c r="ABH234" s="3"/>
      <c r="ABI234" s="3"/>
      <c r="ABJ234" s="3"/>
      <c r="ABK234" s="3"/>
      <c r="ABL234" s="3"/>
      <c r="ABM234" s="3"/>
      <c r="ABN234" s="3"/>
      <c r="ABO234" s="3"/>
      <c r="ABP234" s="3"/>
      <c r="ABQ234" s="3"/>
      <c r="ABR234" s="3"/>
      <c r="ABS234" s="3"/>
      <c r="ABT234" s="3"/>
      <c r="ABU234" s="3"/>
      <c r="ABV234" s="3"/>
      <c r="ABW234" s="3"/>
      <c r="ABX234" s="3"/>
      <c r="ABY234" s="3"/>
      <c r="ABZ234" s="3"/>
      <c r="ACA234" s="3"/>
      <c r="ACB234" s="3"/>
      <c r="ACC234" s="3"/>
      <c r="ACD234" s="3"/>
      <c r="ACE234" s="3"/>
      <c r="ACF234" s="3"/>
      <c r="ACG234" s="3"/>
      <c r="ACH234" s="3"/>
      <c r="ACI234" s="3"/>
      <c r="ACJ234" s="3"/>
      <c r="ACK234" s="3"/>
      <c r="ACL234" s="3"/>
      <c r="ACM234" s="3"/>
      <c r="ACN234" s="3"/>
      <c r="ACO234" s="3"/>
      <c r="ACP234" s="3"/>
      <c r="ACQ234" s="3"/>
      <c r="ACR234" s="3"/>
      <c r="ACS234" s="3"/>
      <c r="ACT234" s="3"/>
      <c r="ACU234" s="3"/>
      <c r="ACV234" s="3"/>
      <c r="ACW234" s="3"/>
      <c r="ACX234" s="3"/>
      <c r="ACY234" s="3"/>
      <c r="ACZ234" s="3"/>
      <c r="ADA234" s="3"/>
      <c r="ADB234" s="3"/>
      <c r="ADC234" s="3"/>
      <c r="ADD234" s="3"/>
      <c r="ADE234" s="3"/>
      <c r="ADF234" s="3"/>
      <c r="ADG234" s="3"/>
      <c r="ADH234" s="3"/>
      <c r="ADI234" s="3"/>
      <c r="ADJ234" s="3"/>
      <c r="ADK234" s="3"/>
      <c r="ADL234" s="3"/>
      <c r="ADM234" s="3"/>
      <c r="ADN234" s="3"/>
      <c r="ADO234" s="3"/>
      <c r="ADP234" s="3"/>
      <c r="ADQ234" s="3"/>
      <c r="ADR234" s="3"/>
      <c r="ADS234" s="3"/>
      <c r="ADT234" s="3"/>
      <c r="ADU234" s="3"/>
      <c r="ADV234" s="3"/>
      <c r="ADW234" s="3"/>
      <c r="ADX234" s="3"/>
      <c r="ADY234" s="3"/>
      <c r="ADZ234" s="3"/>
      <c r="AEA234" s="3"/>
      <c r="AEB234" s="3"/>
      <c r="AEC234" s="3"/>
      <c r="AED234" s="3"/>
      <c r="AEE234" s="3"/>
      <c r="AEF234" s="3"/>
      <c r="AEG234" s="3"/>
      <c r="AEH234" s="3"/>
      <c r="AEI234" s="3"/>
      <c r="AEJ234" s="3"/>
      <c r="AEK234" s="3"/>
      <c r="AEL234" s="3"/>
      <c r="AEM234" s="3"/>
      <c r="AEN234" s="3"/>
      <c r="AEO234" s="3"/>
      <c r="AEP234" s="3"/>
      <c r="AEQ234" s="3"/>
      <c r="AER234" s="3"/>
      <c r="AES234" s="3"/>
      <c r="AET234" s="3"/>
      <c r="AEU234" s="3"/>
      <c r="AEV234" s="3"/>
      <c r="AEW234" s="3"/>
      <c r="AEX234" s="3"/>
      <c r="AEY234" s="3"/>
      <c r="AEZ234" s="3"/>
      <c r="AFA234" s="3"/>
      <c r="AFB234" s="3"/>
      <c r="AFC234" s="3"/>
      <c r="AFD234" s="3"/>
      <c r="AFE234" s="3"/>
      <c r="AFF234" s="3"/>
      <c r="AFG234" s="3"/>
      <c r="AFH234" s="3"/>
      <c r="AFI234" s="3"/>
      <c r="AFJ234" s="3"/>
      <c r="AFK234" s="3"/>
      <c r="AFL234" s="3"/>
      <c r="AFM234" s="3"/>
      <c r="AFN234" s="3"/>
      <c r="AFO234" s="3"/>
      <c r="AFP234" s="3"/>
      <c r="AFQ234" s="3"/>
      <c r="AFR234" s="3"/>
      <c r="AFS234" s="3"/>
      <c r="AFT234" s="3"/>
      <c r="AFU234" s="3"/>
      <c r="AFV234" s="3"/>
      <c r="AFW234" s="3"/>
      <c r="AFX234" s="3"/>
      <c r="AFY234" s="3"/>
      <c r="AFZ234" s="3"/>
      <c r="AGA234" s="3"/>
      <c r="AGB234" s="3"/>
      <c r="AGC234" s="3"/>
      <c r="AGD234" s="3"/>
      <c r="AGE234" s="3"/>
      <c r="AGF234" s="3"/>
      <c r="AGG234" s="3"/>
      <c r="AGH234" s="3"/>
      <c r="AGI234" s="3"/>
      <c r="AGJ234" s="3"/>
      <c r="AGK234" s="3"/>
      <c r="AGL234" s="3"/>
      <c r="AGM234" s="3"/>
      <c r="AGN234" s="3"/>
      <c r="AGO234" s="3"/>
      <c r="AGP234" s="3"/>
      <c r="AGQ234" s="3"/>
      <c r="AGR234" s="3"/>
      <c r="AGS234" s="3"/>
      <c r="AGT234" s="3"/>
      <c r="AGU234" s="3"/>
      <c r="AGV234" s="3"/>
      <c r="AGW234" s="3"/>
      <c r="AGX234" s="3"/>
      <c r="AGY234" s="3"/>
      <c r="AGZ234" s="3"/>
      <c r="AHA234" s="3"/>
      <c r="AHB234" s="3"/>
      <c r="AHC234" s="3"/>
      <c r="AHD234" s="3"/>
      <c r="AHE234" s="3"/>
      <c r="AHF234" s="3"/>
      <c r="AHG234" s="3"/>
      <c r="AHH234" s="3"/>
      <c r="AHI234" s="3"/>
      <c r="AHJ234" s="3"/>
      <c r="AHK234" s="3"/>
      <c r="AHL234" s="3"/>
      <c r="AHM234" s="3"/>
      <c r="AHN234" s="3"/>
      <c r="AHO234" s="3"/>
      <c r="AHP234" s="3"/>
      <c r="AHQ234" s="3"/>
      <c r="AHR234" s="3"/>
      <c r="AHS234" s="3"/>
      <c r="AHT234" s="3"/>
      <c r="AHU234" s="3"/>
      <c r="AHV234" s="3"/>
      <c r="AHW234" s="3"/>
      <c r="AHX234" s="3"/>
      <c r="AHY234" s="3"/>
      <c r="AHZ234" s="3"/>
      <c r="AIA234" s="3"/>
      <c r="AIB234" s="3"/>
      <c r="AIC234" s="3"/>
      <c r="AID234" s="3"/>
      <c r="AIE234" s="3"/>
      <c r="AIF234" s="3"/>
      <c r="AIG234" s="3"/>
      <c r="AIH234" s="3"/>
      <c r="AII234" s="3"/>
      <c r="AIJ234" s="3"/>
      <c r="AIK234" s="3"/>
      <c r="AIL234" s="3"/>
      <c r="AIM234" s="3"/>
      <c r="AIN234" s="3"/>
      <c r="AIO234" s="3"/>
      <c r="AIP234" s="3"/>
      <c r="AIQ234" s="3"/>
      <c r="AIR234" s="3"/>
      <c r="AIS234" s="3"/>
      <c r="AIT234" s="3"/>
      <c r="AIU234" s="3"/>
      <c r="AIV234" s="3"/>
      <c r="AIW234" s="3"/>
      <c r="AIX234" s="3"/>
      <c r="AIY234" s="3"/>
      <c r="AIZ234" s="3"/>
      <c r="AJA234" s="3"/>
      <c r="AJB234" s="3"/>
      <c r="AJC234" s="3"/>
      <c r="AJD234" s="3"/>
      <c r="AJE234" s="3"/>
      <c r="AJF234" s="3"/>
      <c r="AJG234" s="3"/>
      <c r="AJH234" s="3"/>
      <c r="AJI234" s="3"/>
      <c r="AJJ234" s="3"/>
      <c r="AJK234" s="3"/>
      <c r="AJL234" s="3"/>
      <c r="AJM234" s="3"/>
      <c r="AJN234" s="3"/>
      <c r="AJO234" s="3"/>
      <c r="AJP234" s="3"/>
      <c r="AJQ234" s="3"/>
      <c r="AJR234" s="3"/>
      <c r="AJS234" s="3"/>
      <c r="AJT234" s="3"/>
      <c r="AJU234" s="3"/>
      <c r="AJV234" s="3"/>
      <c r="AJW234" s="3"/>
      <c r="AJX234" s="3"/>
      <c r="AJY234" s="3"/>
      <c r="AJZ234" s="3"/>
      <c r="AKA234" s="3"/>
      <c r="AKB234" s="3"/>
      <c r="AKC234" s="3"/>
      <c r="AKD234" s="3"/>
      <c r="AKE234" s="3"/>
      <c r="AKF234" s="3"/>
      <c r="AKG234" s="3"/>
      <c r="AKH234" s="3"/>
      <c r="AKI234" s="3"/>
      <c r="AKJ234" s="3"/>
      <c r="AKK234" s="3"/>
      <c r="AKL234" s="3"/>
      <c r="AKM234" s="3"/>
      <c r="AKN234" s="3"/>
      <c r="AKO234" s="3"/>
      <c r="AKP234" s="3"/>
      <c r="AKQ234" s="3"/>
      <c r="AKR234" s="3"/>
      <c r="AKS234" s="3"/>
      <c r="AKT234" s="3"/>
      <c r="AKU234" s="3"/>
      <c r="AKV234" s="3"/>
      <c r="AKW234" s="3"/>
      <c r="AKX234" s="3"/>
      <c r="AKY234" s="3"/>
      <c r="AKZ234" s="3"/>
      <c r="ALA234" s="3"/>
    </row>
    <row r="235" spans="1:989" s="4" customFormat="1" x14ac:dyDescent="0.2">
      <c r="A235" s="45"/>
      <c r="B235" s="39"/>
      <c r="C235" s="39"/>
      <c r="D235" s="39"/>
      <c r="E235" s="39"/>
      <c r="F235" s="39"/>
      <c r="G235" s="90"/>
      <c r="H235" s="39"/>
      <c r="I235" s="39"/>
      <c r="J235" s="39"/>
      <c r="K235" s="39"/>
      <c r="L235" s="39"/>
      <c r="M235" s="39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3"/>
      <c r="OS235" s="3"/>
      <c r="OT235" s="3"/>
      <c r="OU235" s="3"/>
      <c r="OV235" s="3"/>
      <c r="OW235" s="3"/>
      <c r="OX235" s="3"/>
      <c r="OY235" s="3"/>
      <c r="OZ235" s="3"/>
      <c r="PA235" s="3"/>
      <c r="PB235" s="3"/>
      <c r="PC235" s="3"/>
      <c r="PD235" s="3"/>
      <c r="PE235" s="3"/>
      <c r="PF235" s="3"/>
      <c r="PG235" s="3"/>
      <c r="PH235" s="3"/>
      <c r="PI235" s="3"/>
      <c r="PJ235" s="3"/>
      <c r="PK235" s="3"/>
      <c r="PL235" s="3"/>
      <c r="PM235" s="3"/>
      <c r="PN235" s="3"/>
      <c r="PO235" s="3"/>
      <c r="PP235" s="3"/>
      <c r="PQ235" s="3"/>
      <c r="PR235" s="3"/>
      <c r="PS235" s="3"/>
      <c r="PT235" s="3"/>
      <c r="PU235" s="3"/>
      <c r="PV235" s="3"/>
      <c r="PW235" s="3"/>
      <c r="PX235" s="3"/>
      <c r="PY235" s="3"/>
      <c r="PZ235" s="3"/>
      <c r="QA235" s="3"/>
      <c r="QB235" s="3"/>
      <c r="QC235" s="3"/>
      <c r="QD235" s="3"/>
      <c r="QE235" s="3"/>
      <c r="QF235" s="3"/>
      <c r="QG235" s="3"/>
      <c r="QH235" s="3"/>
      <c r="QI235" s="3"/>
      <c r="QJ235" s="3"/>
      <c r="QK235" s="3"/>
      <c r="QL235" s="3"/>
      <c r="QM235" s="3"/>
      <c r="QN235" s="3"/>
      <c r="QO235" s="3"/>
      <c r="QP235" s="3"/>
      <c r="QQ235" s="3"/>
      <c r="QR235" s="3"/>
      <c r="QS235" s="3"/>
      <c r="QT235" s="3"/>
      <c r="QU235" s="3"/>
      <c r="QV235" s="3"/>
      <c r="QW235" s="3"/>
      <c r="QX235" s="3"/>
      <c r="QY235" s="3"/>
      <c r="QZ235" s="3"/>
      <c r="RA235" s="3"/>
      <c r="RB235" s="3"/>
      <c r="RC235" s="3"/>
      <c r="RD235" s="3"/>
      <c r="RE235" s="3"/>
      <c r="RF235" s="3"/>
      <c r="RG235" s="3"/>
      <c r="RH235" s="3"/>
      <c r="RI235" s="3"/>
      <c r="RJ235" s="3"/>
      <c r="RK235" s="3"/>
      <c r="RL235" s="3"/>
      <c r="RM235" s="3"/>
      <c r="RN235" s="3"/>
      <c r="RO235" s="3"/>
      <c r="RP235" s="3"/>
      <c r="RQ235" s="3"/>
      <c r="RR235" s="3"/>
      <c r="RS235" s="3"/>
      <c r="RT235" s="3"/>
      <c r="RU235" s="3"/>
      <c r="RV235" s="3"/>
      <c r="RW235" s="3"/>
      <c r="RX235" s="3"/>
      <c r="RY235" s="3"/>
      <c r="RZ235" s="3"/>
      <c r="SA235" s="3"/>
      <c r="SB235" s="3"/>
      <c r="SC235" s="3"/>
      <c r="SD235" s="3"/>
      <c r="SE235" s="3"/>
      <c r="SF235" s="3"/>
      <c r="SG235" s="3"/>
      <c r="SH235" s="3"/>
      <c r="SI235" s="3"/>
      <c r="SJ235" s="3"/>
      <c r="SK235" s="3"/>
      <c r="SL235" s="3"/>
      <c r="SM235" s="3"/>
      <c r="SN235" s="3"/>
      <c r="SO235" s="3"/>
      <c r="SP235" s="3"/>
      <c r="SQ235" s="3"/>
      <c r="SR235" s="3"/>
      <c r="SS235" s="3"/>
      <c r="ST235" s="3"/>
      <c r="SU235" s="3"/>
      <c r="SV235" s="3"/>
      <c r="SW235" s="3"/>
      <c r="SX235" s="3"/>
      <c r="SY235" s="3"/>
      <c r="SZ235" s="3"/>
      <c r="TA235" s="3"/>
      <c r="TB235" s="3"/>
      <c r="TC235" s="3"/>
      <c r="TD235" s="3"/>
      <c r="TE235" s="3"/>
      <c r="TF235" s="3"/>
      <c r="TG235" s="3"/>
      <c r="TH235" s="3"/>
      <c r="TI235" s="3"/>
      <c r="TJ235" s="3"/>
      <c r="TK235" s="3"/>
      <c r="TL235" s="3"/>
      <c r="TM235" s="3"/>
      <c r="TN235" s="3"/>
      <c r="TO235" s="3"/>
      <c r="TP235" s="3"/>
      <c r="TQ235" s="3"/>
      <c r="TR235" s="3"/>
      <c r="TS235" s="3"/>
      <c r="TT235" s="3"/>
      <c r="TU235" s="3"/>
      <c r="TV235" s="3"/>
      <c r="TW235" s="3"/>
      <c r="TX235" s="3"/>
      <c r="TY235" s="3"/>
      <c r="TZ235" s="3"/>
      <c r="UA235" s="3"/>
      <c r="UB235" s="3"/>
      <c r="UC235" s="3"/>
      <c r="UD235" s="3"/>
      <c r="UE235" s="3"/>
      <c r="UF235" s="3"/>
      <c r="UG235" s="3"/>
      <c r="UH235" s="3"/>
      <c r="UI235" s="3"/>
      <c r="UJ235" s="3"/>
      <c r="UK235" s="3"/>
      <c r="UL235" s="3"/>
      <c r="UM235" s="3"/>
      <c r="UN235" s="3"/>
      <c r="UO235" s="3"/>
      <c r="UP235" s="3"/>
      <c r="UQ235" s="3"/>
      <c r="UR235" s="3"/>
      <c r="US235" s="3"/>
      <c r="UT235" s="3"/>
      <c r="UU235" s="3"/>
      <c r="UV235" s="3"/>
      <c r="UW235" s="3"/>
      <c r="UX235" s="3"/>
      <c r="UY235" s="3"/>
      <c r="UZ235" s="3"/>
      <c r="VA235" s="3"/>
      <c r="VB235" s="3"/>
      <c r="VC235" s="3"/>
      <c r="VD235" s="3"/>
      <c r="VE235" s="3"/>
      <c r="VF235" s="3"/>
      <c r="VG235" s="3"/>
      <c r="VH235" s="3"/>
      <c r="VI235" s="3"/>
      <c r="VJ235" s="3"/>
      <c r="VK235" s="3"/>
      <c r="VL235" s="3"/>
      <c r="VM235" s="3"/>
      <c r="VN235" s="3"/>
      <c r="VO235" s="3"/>
      <c r="VP235" s="3"/>
      <c r="VQ235" s="3"/>
      <c r="VR235" s="3"/>
      <c r="VS235" s="3"/>
      <c r="VT235" s="3"/>
      <c r="VU235" s="3"/>
      <c r="VV235" s="3"/>
      <c r="VW235" s="3"/>
      <c r="VX235" s="3"/>
      <c r="VY235" s="3"/>
      <c r="VZ235" s="3"/>
      <c r="WA235" s="3"/>
      <c r="WB235" s="3"/>
      <c r="WC235" s="3"/>
      <c r="WD235" s="3"/>
      <c r="WE235" s="3"/>
      <c r="WF235" s="3"/>
      <c r="WG235" s="3"/>
      <c r="WH235" s="3"/>
      <c r="WI235" s="3"/>
      <c r="WJ235" s="3"/>
      <c r="WK235" s="3"/>
      <c r="WL235" s="3"/>
      <c r="WM235" s="3"/>
      <c r="WN235" s="3"/>
      <c r="WO235" s="3"/>
      <c r="WP235" s="3"/>
      <c r="WQ235" s="3"/>
      <c r="WR235" s="3"/>
      <c r="WS235" s="3"/>
      <c r="WT235" s="3"/>
      <c r="WU235" s="3"/>
      <c r="WV235" s="3"/>
      <c r="WW235" s="3"/>
      <c r="WX235" s="3"/>
      <c r="WY235" s="3"/>
      <c r="WZ235" s="3"/>
      <c r="XA235" s="3"/>
      <c r="XB235" s="3"/>
      <c r="XC235" s="3"/>
      <c r="XD235" s="3"/>
      <c r="XE235" s="3"/>
      <c r="XF235" s="3"/>
      <c r="XG235" s="3"/>
      <c r="XH235" s="3"/>
      <c r="XI235" s="3"/>
      <c r="XJ235" s="3"/>
      <c r="XK235" s="3"/>
      <c r="XL235" s="3"/>
      <c r="XM235" s="3"/>
      <c r="XN235" s="3"/>
      <c r="XO235" s="3"/>
      <c r="XP235" s="3"/>
      <c r="XQ235" s="3"/>
      <c r="XR235" s="3"/>
      <c r="XS235" s="3"/>
      <c r="XT235" s="3"/>
      <c r="XU235" s="3"/>
      <c r="XV235" s="3"/>
      <c r="XW235" s="3"/>
      <c r="XX235" s="3"/>
      <c r="XY235" s="3"/>
      <c r="XZ235" s="3"/>
      <c r="YA235" s="3"/>
      <c r="YB235" s="3"/>
      <c r="YC235" s="3"/>
      <c r="YD235" s="3"/>
      <c r="YE235" s="3"/>
      <c r="YF235" s="3"/>
      <c r="YG235" s="3"/>
      <c r="YH235" s="3"/>
      <c r="YI235" s="3"/>
      <c r="YJ235" s="3"/>
      <c r="YK235" s="3"/>
      <c r="YL235" s="3"/>
      <c r="YM235" s="3"/>
      <c r="YN235" s="3"/>
      <c r="YO235" s="3"/>
      <c r="YP235" s="3"/>
      <c r="YQ235" s="3"/>
      <c r="YR235" s="3"/>
      <c r="YS235" s="3"/>
      <c r="YT235" s="3"/>
      <c r="YU235" s="3"/>
      <c r="YV235" s="3"/>
      <c r="YW235" s="3"/>
      <c r="YX235" s="3"/>
      <c r="YY235" s="3"/>
      <c r="YZ235" s="3"/>
      <c r="ZA235" s="3"/>
      <c r="ZB235" s="3"/>
      <c r="ZC235" s="3"/>
      <c r="ZD235" s="3"/>
      <c r="ZE235" s="3"/>
      <c r="ZF235" s="3"/>
      <c r="ZG235" s="3"/>
      <c r="ZH235" s="3"/>
      <c r="ZI235" s="3"/>
      <c r="ZJ235" s="3"/>
      <c r="ZK235" s="3"/>
      <c r="ZL235" s="3"/>
      <c r="ZM235" s="3"/>
      <c r="ZN235" s="3"/>
      <c r="ZO235" s="3"/>
      <c r="ZP235" s="3"/>
      <c r="ZQ235" s="3"/>
      <c r="ZR235" s="3"/>
      <c r="ZS235" s="3"/>
      <c r="ZT235" s="3"/>
      <c r="ZU235" s="3"/>
      <c r="ZV235" s="3"/>
      <c r="ZW235" s="3"/>
      <c r="ZX235" s="3"/>
      <c r="ZY235" s="3"/>
      <c r="ZZ235" s="3"/>
      <c r="AAA235" s="3"/>
      <c r="AAB235" s="3"/>
      <c r="AAC235" s="3"/>
      <c r="AAD235" s="3"/>
      <c r="AAE235" s="3"/>
      <c r="AAF235" s="3"/>
      <c r="AAG235" s="3"/>
      <c r="AAH235" s="3"/>
      <c r="AAI235" s="3"/>
      <c r="AAJ235" s="3"/>
      <c r="AAK235" s="3"/>
      <c r="AAL235" s="3"/>
      <c r="AAM235" s="3"/>
      <c r="AAN235" s="3"/>
      <c r="AAO235" s="3"/>
      <c r="AAP235" s="3"/>
      <c r="AAQ235" s="3"/>
      <c r="AAR235" s="3"/>
      <c r="AAS235" s="3"/>
      <c r="AAT235" s="3"/>
      <c r="AAU235" s="3"/>
      <c r="AAV235" s="3"/>
      <c r="AAW235" s="3"/>
      <c r="AAX235" s="3"/>
      <c r="AAY235" s="3"/>
      <c r="AAZ235" s="3"/>
      <c r="ABA235" s="3"/>
      <c r="ABB235" s="3"/>
      <c r="ABC235" s="3"/>
      <c r="ABD235" s="3"/>
      <c r="ABE235" s="3"/>
      <c r="ABF235" s="3"/>
      <c r="ABG235" s="3"/>
      <c r="ABH235" s="3"/>
      <c r="ABI235" s="3"/>
      <c r="ABJ235" s="3"/>
      <c r="ABK235" s="3"/>
      <c r="ABL235" s="3"/>
      <c r="ABM235" s="3"/>
      <c r="ABN235" s="3"/>
      <c r="ABO235" s="3"/>
      <c r="ABP235" s="3"/>
      <c r="ABQ235" s="3"/>
      <c r="ABR235" s="3"/>
      <c r="ABS235" s="3"/>
      <c r="ABT235" s="3"/>
      <c r="ABU235" s="3"/>
      <c r="ABV235" s="3"/>
      <c r="ABW235" s="3"/>
      <c r="ABX235" s="3"/>
      <c r="ABY235" s="3"/>
      <c r="ABZ235" s="3"/>
      <c r="ACA235" s="3"/>
      <c r="ACB235" s="3"/>
      <c r="ACC235" s="3"/>
      <c r="ACD235" s="3"/>
      <c r="ACE235" s="3"/>
      <c r="ACF235" s="3"/>
      <c r="ACG235" s="3"/>
      <c r="ACH235" s="3"/>
      <c r="ACI235" s="3"/>
      <c r="ACJ235" s="3"/>
      <c r="ACK235" s="3"/>
      <c r="ACL235" s="3"/>
      <c r="ACM235" s="3"/>
      <c r="ACN235" s="3"/>
      <c r="ACO235" s="3"/>
      <c r="ACP235" s="3"/>
      <c r="ACQ235" s="3"/>
      <c r="ACR235" s="3"/>
      <c r="ACS235" s="3"/>
      <c r="ACT235" s="3"/>
      <c r="ACU235" s="3"/>
      <c r="ACV235" s="3"/>
      <c r="ACW235" s="3"/>
      <c r="ACX235" s="3"/>
      <c r="ACY235" s="3"/>
      <c r="ACZ235" s="3"/>
      <c r="ADA235" s="3"/>
      <c r="ADB235" s="3"/>
      <c r="ADC235" s="3"/>
      <c r="ADD235" s="3"/>
      <c r="ADE235" s="3"/>
      <c r="ADF235" s="3"/>
      <c r="ADG235" s="3"/>
      <c r="ADH235" s="3"/>
      <c r="ADI235" s="3"/>
      <c r="ADJ235" s="3"/>
      <c r="ADK235" s="3"/>
      <c r="ADL235" s="3"/>
      <c r="ADM235" s="3"/>
      <c r="ADN235" s="3"/>
      <c r="ADO235" s="3"/>
      <c r="ADP235" s="3"/>
      <c r="ADQ235" s="3"/>
      <c r="ADR235" s="3"/>
      <c r="ADS235" s="3"/>
      <c r="ADT235" s="3"/>
      <c r="ADU235" s="3"/>
      <c r="ADV235" s="3"/>
      <c r="ADW235" s="3"/>
      <c r="ADX235" s="3"/>
      <c r="ADY235" s="3"/>
      <c r="ADZ235" s="3"/>
      <c r="AEA235" s="3"/>
      <c r="AEB235" s="3"/>
      <c r="AEC235" s="3"/>
      <c r="AED235" s="3"/>
      <c r="AEE235" s="3"/>
      <c r="AEF235" s="3"/>
      <c r="AEG235" s="3"/>
      <c r="AEH235" s="3"/>
      <c r="AEI235" s="3"/>
      <c r="AEJ235" s="3"/>
      <c r="AEK235" s="3"/>
      <c r="AEL235" s="3"/>
      <c r="AEM235" s="3"/>
      <c r="AEN235" s="3"/>
      <c r="AEO235" s="3"/>
      <c r="AEP235" s="3"/>
      <c r="AEQ235" s="3"/>
      <c r="AER235" s="3"/>
      <c r="AES235" s="3"/>
      <c r="AET235" s="3"/>
      <c r="AEU235" s="3"/>
      <c r="AEV235" s="3"/>
      <c r="AEW235" s="3"/>
      <c r="AEX235" s="3"/>
      <c r="AEY235" s="3"/>
      <c r="AEZ235" s="3"/>
      <c r="AFA235" s="3"/>
      <c r="AFB235" s="3"/>
      <c r="AFC235" s="3"/>
      <c r="AFD235" s="3"/>
      <c r="AFE235" s="3"/>
      <c r="AFF235" s="3"/>
      <c r="AFG235" s="3"/>
      <c r="AFH235" s="3"/>
      <c r="AFI235" s="3"/>
      <c r="AFJ235" s="3"/>
      <c r="AFK235" s="3"/>
      <c r="AFL235" s="3"/>
      <c r="AFM235" s="3"/>
      <c r="AFN235" s="3"/>
      <c r="AFO235" s="3"/>
      <c r="AFP235" s="3"/>
      <c r="AFQ235" s="3"/>
      <c r="AFR235" s="3"/>
      <c r="AFS235" s="3"/>
      <c r="AFT235" s="3"/>
      <c r="AFU235" s="3"/>
      <c r="AFV235" s="3"/>
      <c r="AFW235" s="3"/>
      <c r="AFX235" s="3"/>
      <c r="AFY235" s="3"/>
      <c r="AFZ235" s="3"/>
      <c r="AGA235" s="3"/>
      <c r="AGB235" s="3"/>
      <c r="AGC235" s="3"/>
      <c r="AGD235" s="3"/>
      <c r="AGE235" s="3"/>
      <c r="AGF235" s="3"/>
      <c r="AGG235" s="3"/>
      <c r="AGH235" s="3"/>
      <c r="AGI235" s="3"/>
      <c r="AGJ235" s="3"/>
      <c r="AGK235" s="3"/>
      <c r="AGL235" s="3"/>
      <c r="AGM235" s="3"/>
      <c r="AGN235" s="3"/>
      <c r="AGO235" s="3"/>
      <c r="AGP235" s="3"/>
      <c r="AGQ235" s="3"/>
      <c r="AGR235" s="3"/>
      <c r="AGS235" s="3"/>
      <c r="AGT235" s="3"/>
      <c r="AGU235" s="3"/>
      <c r="AGV235" s="3"/>
      <c r="AGW235" s="3"/>
      <c r="AGX235" s="3"/>
      <c r="AGY235" s="3"/>
      <c r="AGZ235" s="3"/>
      <c r="AHA235" s="3"/>
      <c r="AHB235" s="3"/>
      <c r="AHC235" s="3"/>
      <c r="AHD235" s="3"/>
      <c r="AHE235" s="3"/>
      <c r="AHF235" s="3"/>
      <c r="AHG235" s="3"/>
      <c r="AHH235" s="3"/>
      <c r="AHI235" s="3"/>
      <c r="AHJ235" s="3"/>
      <c r="AHK235" s="3"/>
      <c r="AHL235" s="3"/>
      <c r="AHM235" s="3"/>
      <c r="AHN235" s="3"/>
      <c r="AHO235" s="3"/>
      <c r="AHP235" s="3"/>
      <c r="AHQ235" s="3"/>
      <c r="AHR235" s="3"/>
      <c r="AHS235" s="3"/>
      <c r="AHT235" s="3"/>
      <c r="AHU235" s="3"/>
      <c r="AHV235" s="3"/>
      <c r="AHW235" s="3"/>
      <c r="AHX235" s="3"/>
      <c r="AHY235" s="3"/>
      <c r="AHZ235" s="3"/>
      <c r="AIA235" s="3"/>
      <c r="AIB235" s="3"/>
      <c r="AIC235" s="3"/>
      <c r="AID235" s="3"/>
      <c r="AIE235" s="3"/>
      <c r="AIF235" s="3"/>
      <c r="AIG235" s="3"/>
      <c r="AIH235" s="3"/>
      <c r="AII235" s="3"/>
      <c r="AIJ235" s="3"/>
      <c r="AIK235" s="3"/>
      <c r="AIL235" s="3"/>
      <c r="AIM235" s="3"/>
      <c r="AIN235" s="3"/>
      <c r="AIO235" s="3"/>
      <c r="AIP235" s="3"/>
      <c r="AIQ235" s="3"/>
      <c r="AIR235" s="3"/>
      <c r="AIS235" s="3"/>
      <c r="AIT235" s="3"/>
      <c r="AIU235" s="3"/>
      <c r="AIV235" s="3"/>
      <c r="AIW235" s="3"/>
      <c r="AIX235" s="3"/>
      <c r="AIY235" s="3"/>
      <c r="AIZ235" s="3"/>
      <c r="AJA235" s="3"/>
      <c r="AJB235" s="3"/>
      <c r="AJC235" s="3"/>
      <c r="AJD235" s="3"/>
      <c r="AJE235" s="3"/>
      <c r="AJF235" s="3"/>
      <c r="AJG235" s="3"/>
      <c r="AJH235" s="3"/>
      <c r="AJI235" s="3"/>
      <c r="AJJ235" s="3"/>
      <c r="AJK235" s="3"/>
      <c r="AJL235" s="3"/>
      <c r="AJM235" s="3"/>
      <c r="AJN235" s="3"/>
      <c r="AJO235" s="3"/>
      <c r="AJP235" s="3"/>
      <c r="AJQ235" s="3"/>
      <c r="AJR235" s="3"/>
      <c r="AJS235" s="3"/>
      <c r="AJT235" s="3"/>
      <c r="AJU235" s="3"/>
      <c r="AJV235" s="3"/>
      <c r="AJW235" s="3"/>
      <c r="AJX235" s="3"/>
      <c r="AJY235" s="3"/>
      <c r="AJZ235" s="3"/>
      <c r="AKA235" s="3"/>
      <c r="AKB235" s="3"/>
      <c r="AKC235" s="3"/>
      <c r="AKD235" s="3"/>
      <c r="AKE235" s="3"/>
      <c r="AKF235" s="3"/>
      <c r="AKG235" s="3"/>
      <c r="AKH235" s="3"/>
      <c r="AKI235" s="3"/>
      <c r="AKJ235" s="3"/>
      <c r="AKK235" s="3"/>
      <c r="AKL235" s="3"/>
      <c r="AKM235" s="3"/>
      <c r="AKN235" s="3"/>
      <c r="AKO235" s="3"/>
      <c r="AKP235" s="3"/>
      <c r="AKQ235" s="3"/>
      <c r="AKR235" s="3"/>
      <c r="AKS235" s="3"/>
      <c r="AKT235" s="3"/>
      <c r="AKU235" s="3"/>
      <c r="AKV235" s="3"/>
      <c r="AKW235" s="3"/>
      <c r="AKX235" s="3"/>
      <c r="AKY235" s="3"/>
      <c r="AKZ235" s="3"/>
      <c r="ALA235" s="3"/>
    </row>
  </sheetData>
  <mergeCells count="15">
    <mergeCell ref="A228:D228"/>
    <mergeCell ref="A229:D229"/>
    <mergeCell ref="A1:M1"/>
    <mergeCell ref="A3:A5"/>
    <mergeCell ref="B3:F3"/>
    <mergeCell ref="G3:G5"/>
    <mergeCell ref="H3:M3"/>
    <mergeCell ref="B4:B5"/>
    <mergeCell ref="C4:C5"/>
    <mergeCell ref="D4:D5"/>
    <mergeCell ref="E4:E5"/>
    <mergeCell ref="F4:F5"/>
    <mergeCell ref="H4:I4"/>
    <mergeCell ref="J4:K4"/>
    <mergeCell ref="L4:M4"/>
  </mergeCells>
  <pageMargins left="0.39370078740157483" right="0.23622047244094491" top="0.43307086614173229" bottom="0.27559055118110237" header="0.19685039370078741" footer="0.19685039370078741"/>
  <pageSetup paperSize="9" scale="68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>kfnp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Krikunova TM</dc:creator>
  <cp:lastModifiedBy>PashkevichYuV</cp:lastModifiedBy>
  <cp:revision>1</cp:revision>
  <cp:lastPrinted>2024-11-14T14:13:25Z</cp:lastPrinted>
  <dcterms:created xsi:type="dcterms:W3CDTF">1999-03-18T06:53:45Z</dcterms:created>
  <dcterms:modified xsi:type="dcterms:W3CDTF">2024-11-15T09:50:19Z</dcterms:modified>
  <dc:language>es-ES</dc:language>
</cp:coreProperties>
</file>