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25" windowHeight="6150" activeTab="0"/>
  </bookViews>
  <sheets>
    <sheet name="Доходы 2021-2023" sheetId="1" r:id="rId1"/>
  </sheets>
  <definedNames>
    <definedName name="_xlnm.Print_Titles" localSheetId="0">'Доходы 2021-2023'!$6:$6</definedName>
    <definedName name="_xlnm.Print_Area" localSheetId="0">'Доходы 2021-2023'!$A$1:$E$189</definedName>
  </definedNames>
  <calcPr fullCalcOnLoad="1"/>
</workbook>
</file>

<file path=xl/sharedStrings.xml><?xml version="1.0" encoding="utf-8"?>
<sst xmlns="http://schemas.openxmlformats.org/spreadsheetml/2006/main" count="367" uniqueCount="352">
  <si>
    <t>000 8 50 00000 00 0000 000</t>
  </si>
  <si>
    <t>000 8 70 00000 00 0000 000</t>
  </si>
  <si>
    <t>000 8 90 00000 00 0000 000</t>
  </si>
  <si>
    <t>000 1 05 00000 00 0000 000</t>
  </si>
  <si>
    <t>000 1 06 00000 00 0000 000</t>
  </si>
  <si>
    <t>000 1 12 00000 00 0000 000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</si>
  <si>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</si>
  <si>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</si>
  <si>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</si>
  <si>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000 1 14 01000 00 0000 410</t>
  </si>
  <si>
    <t>000 1 14 02000 00 0000 000</t>
  </si>
  <si>
    <t>ПРОЧИЕ НЕНАЛОГОВЫЕ ДОХОДЫ</t>
  </si>
  <si>
    <t>000 1 11 00000 00 0000 000</t>
  </si>
  <si>
    <t>000 1 11 05000 00 0000 120</t>
  </si>
  <si>
    <t>000 1 01 00000 00 0000 000</t>
  </si>
  <si>
    <t>БЕЗВОЗМЕЗДНЫЕ ПОСТУПЛЕНИЯ</t>
  </si>
  <si>
    <t>НАЛОГИ НА СОВОКУПНЫЙ ДОХОД</t>
  </si>
  <si>
    <t>НАЛОГИ НА ИМУЩЕСТВО</t>
  </si>
  <si>
    <t>Итого доходов</t>
  </si>
  <si>
    <t>Итого внутренних оборотов</t>
  </si>
  <si>
    <t>Всего доходов</t>
  </si>
  <si>
    <t>000 1 08 00000 00 0000 000</t>
  </si>
  <si>
    <t>000 1 00 00000 00 0000 000</t>
  </si>
  <si>
    <t>000 2 00 00000 00 0000 000</t>
  </si>
  <si>
    <t>000 2 02 00000 00 0000 000</t>
  </si>
  <si>
    <t>ШТРАФЫ, САНКЦИИ, ВОЗМЕЩЕНИЕ УЩЕРБА</t>
  </si>
  <si>
    <t>000 1 11 07000 00 0000 120</t>
  </si>
  <si>
    <t>Земельный налог</t>
  </si>
  <si>
    <t>ДОХОДЫ ОТ ПРОДАЖИ МАТЕРИАЛЬНЫХ И НЕМАТЕРИАЛЬНЫХ АКТИВОВ</t>
  </si>
  <si>
    <t xml:space="preserve">Доходы от продажи квартир </t>
  </si>
  <si>
    <t>000 1 16 00000 00 0000 000</t>
  </si>
  <si>
    <t>НАЛОГИ НА ПРИБЫЛЬ, ДОХОДЫ</t>
  </si>
  <si>
    <t>ГОСУДАРСТВЕННАЯ ПОШЛИНА</t>
  </si>
  <si>
    <t>ПЛАТЕЖИ ПРИ ПОЛЬЗОВАНИИ ПРИРОДНЫМИ РЕСУРСАМИ</t>
  </si>
  <si>
    <t>Платежи от государственных и муниципальных унитарных предприятий</t>
  </si>
  <si>
    <t>000 1 17 00000 00 0000 000</t>
  </si>
  <si>
    <t xml:space="preserve">Код бюджетной классификации </t>
  </si>
  <si>
    <t>тыс.руб.</t>
  </si>
  <si>
    <t>000 1 11 09000 00 0000 120</t>
  </si>
  <si>
    <t>000 1 14 06000 00 0000 430</t>
  </si>
  <si>
    <t>000 1 17 05040 04 0000 180</t>
  </si>
  <si>
    <t>Безвозмездные поступления от других бюджетов бюджетной системы Российской Федерации</t>
  </si>
  <si>
    <t>прочие неналоговые доходы бюджетов городских округов</t>
  </si>
  <si>
    <t>Прочие субвенции  бюджетам городских округов</t>
  </si>
  <si>
    <t>Прочие субсидии бюджетам городских округов</t>
  </si>
  <si>
    <t xml:space="preserve"> НАЛОГОВЫЕ И НЕНАЛОГОВЫЕ ДОХОДЫ</t>
  </si>
  <si>
    <t>000 1 03 00000 00 0000 000</t>
  </si>
  <si>
    <t>НАЛОГИ НА ТОВАРЫ (РАБОТЫ,УСЛУГИ), РЕАЛИЗУЕМЫЕ НА ТЕРРИТОРИИ РОССИЙСКОЙ ФЕДЕРАЦИИ</t>
  </si>
  <si>
    <t>182 1 05 03010 01 0000 110</t>
  </si>
  <si>
    <t>Единый сельскохозяйственный налог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</si>
  <si>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</si>
  <si>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</si>
  <si>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</si>
  <si>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НЕНАЛОГОВЫЕ ДОХОДЫ</t>
  </si>
  <si>
    <t>Субвенции бюджетам городских округов на создание административных комиссий, уполномоченных рассматривать дела об административных правонарушениях в сфере благоустройства</t>
  </si>
  <si>
    <t>000 2 02 10000 00 0000 150</t>
  </si>
  <si>
    <t>000 2 02 30000 00 0000 150</t>
  </si>
  <si>
    <t>000 2 02 30024 04 0000 150</t>
  </si>
  <si>
    <t>000 2 02 39999 04 0000 150</t>
  </si>
  <si>
    <t>000 2 02 20000 00 0000 150</t>
  </si>
  <si>
    <t>000 2 02 29999 04 0000 150</t>
  </si>
  <si>
    <t>в том числе НДФЛ по доп.нормативу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</si>
  <si>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</si>
  <si>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Субсидии бюджетам городских округов на мероприятия по организации отдыха детей в каникулярное время</t>
  </si>
  <si>
    <t>Субсидии бюджетам бюджетной системы Российской Федерации (межбюджетные субсидии)</t>
  </si>
  <si>
    <t>НАЛОГОВЫЕ ДОХОДЫ</t>
  </si>
  <si>
    <t>000 2 02 30029 04 0000 150</t>
  </si>
  <si>
    <t>000 2 02 30022 04 0000 150</t>
  </si>
  <si>
    <t>Субвенции бюджетам городских округов на выплату компенсации родительской платы за присмотр и уход за детьми,  осваивающими образовательные программы дошкольного образования в организациях Московской области, осуществляющих образовательную деятельность
(на оплату труда работников, осуществляющих работу по обеспечению выплаты компенсации  родительской платы)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</si>
  <si>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</si>
  <si>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</si>
  <si>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в том числе средства от выдачи разрешений на вырубку зеленых насаждений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</si>
  <si>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</si>
  <si>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</si>
  <si>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</si>
  <si>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</si>
  <si>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софинансирование работ по капитальному ремонту и ремонту автомобильных дорог общего пользования местного значения)</t>
  </si>
  <si>
    <t xml:space="preserve">Субсидии бюджетам городских округов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 </t>
  </si>
  <si>
    <t>Субсидии бюджетам городских округов на реализацию программ формирования современной городской среды (на обустройство и установку детских игровых площадок)</t>
  </si>
  <si>
    <t>Субвенции бюджетам городских округов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
(на выплату компенсации  родительской платы, на оплату банковских и почтовых услуг по перечислению компенсации родительской платы)</t>
  </si>
  <si>
    <t xml:space="preserve">Субвенции бюджетам городских округов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</t>
  </si>
  <si>
    <t xml:space="preserve">Субвенции бюджетам городских округов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</t>
  </si>
  <si>
    <t>Субсидии бюджетам городских округов на реализацию программ формирования современной городской среды (на ремонт дворовых территорий)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</si>
  <si>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прав, 
в том числе: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</si>
  <si>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</si>
  <si>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штрафы за нарушение сроков представления налоговой декларации (расчета по страховым взносам)</t>
  </si>
  <si>
    <t>иные штрафы</t>
  </si>
  <si>
    <t>штрафы за непредоставление (несообщение) сведений, необходимых для осуществления налогового контроля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</si>
  <si>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несовершеннолетних), в том числе:</t>
  </si>
  <si>
    <t>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</t>
  </si>
  <si>
    <t>000 1 16 01053 01 0000 140</t>
  </si>
  <si>
    <t>000 1 16 01063 01 0000 140</t>
  </si>
  <si>
    <t xml:space="preserve">000 1 16 01153 01 0000 140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</si>
  <si>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прав, в том числе:</t>
  </si>
  <si>
    <t xml:space="preserve">000  1 16 01203 01 0000 140
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</si>
  <si>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прав, в том числе:</t>
  </si>
  <si>
    <t>штрафы за появление в общественных местах в состоянии опьянения</t>
  </si>
  <si>
    <t>000 1 16 07010 04 0000 140</t>
  </si>
  <si>
    <t xml:space="preserve">000 1 16 01193 01 0000 140
</t>
  </si>
  <si>
    <t>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</t>
  </si>
  <si>
    <t>штрафы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</si>
  <si>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014 1 16 01063 01 0009 140</t>
  </si>
  <si>
    <t>000 1 16 01073 01 0000 140</t>
  </si>
  <si>
    <t>штрафы за мелкое хищение</t>
  </si>
  <si>
    <t>000 1 13 00000 00 0000 000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</si>
  <si>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</si>
  <si>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</si>
  <si>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</si>
  <si>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прав, в том числе: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</si>
  <si>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прав, в том числе: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</si>
  <si>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округа, в том числе: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</si>
  <si>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прав, в том числе </t>
  </si>
  <si>
    <t>000 1 16 01143 01 0000 140</t>
  </si>
  <si>
    <t>штрафы за нарушение правил продажи этилового спирта, алкогольной и спиртосодержащей продукции</t>
  </si>
  <si>
    <t xml:space="preserve">в том числе  доходы  от оплаты права на заключение Договоров о комплексном развитии территории г.Лыткарино  </t>
  </si>
  <si>
    <t xml:space="preserve">Субсидии бюджетам городских округов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</si>
  <si>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>000 1 01 02000 01 1000 110</t>
  </si>
  <si>
    <t xml:space="preserve">Налог, взимаемый в связи с применением упрощенной системы налогообложения, в том числе: </t>
  </si>
  <si>
    <t>Наименование кода классификации доходов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</si>
  <si>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</si>
  <si>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</si>
  <si>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</si>
  <si>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</si>
  <si>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</si>
  <si>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</si>
  <si>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</si>
  <si>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 xml:space="preserve">Доходы от сдачи в аренду имущества, составляющего казну городских округов (за исключением земельных участков)
</t>
  </si>
  <si>
    <r>
  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  </r>
    <r>
      <rPr>
        <b/>
        <i/>
        <sz val="11"/>
        <rFont val="Times New Roman"/>
        <family val="1"/>
      </rPr>
      <t>(нестационарные торговые объекты)</t>
    </r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</si>
  <si>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  </r>
    <r>
      <rPr>
        <b/>
        <i/>
        <sz val="11"/>
        <rFont val="Times New Roman"/>
        <family val="1"/>
      </rPr>
      <t>(плата за рекламу)</t>
    </r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</si>
  <si>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</si>
  <si>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</si>
  <si>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
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</si>
  <si>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</si>
  <si>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</si>
  <si>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</si>
  <si>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</si>
  <si>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доходы от компенсации затрат государства</t>
  </si>
  <si>
    <t>Субвенции бюджетам городских округов на организацию предоставления гражданам Российской Федерации, имеющим место жительства в Московской области, субсидий на  оплату жилого помещения и коммунальных услуг (на предоставление гражданам субсидий на оплату жилого помещения и коммунальных услуг)</t>
  </si>
  <si>
    <t xml:space="preserve">Субвенции бюджетам городских округов на организацию предоставления гражданам Российской Федерации, имеющим место жительства в Московской области, субсидий на  оплату жилого помещения и коммунальных услуг (на обеспечение предоставления гражданам субсидий на оплату жилого помещения и коммунальных услуг)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</si>
  <si>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</si>
  <si>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</si>
  <si>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</si>
  <si>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Субвенции бюджетам городских округов для осуществления государственных полномочий Московской области в области земельных отношений </t>
  </si>
  <si>
    <t>Субвенции бюджетам городских округов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</si>
  <si>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 xml:space="preserve">Субвенции бюджетам городских округов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 </t>
  </si>
  <si>
    <t>Субвенции бюджетам городских округов на обеспечение переданных государственных полномочий Московской области по организации деятельности по сбору (в том числе раздельный сбор),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</si>
  <si>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</si>
  <si>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</si>
  <si>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дооснащение материально-техническими средствами-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 же их техническая поддержка</t>
  </si>
  <si>
    <t xml:space="preserve">Субсидии бюджетам городских округов на благоустройство лесопарковых зон </t>
  </si>
  <si>
    <t>Субсидии бюджетам городских округов на софинансирование расходов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</si>
  <si>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</si>
  <si>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</si>
  <si>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 xml:space="preserve">000 2 02 49999 04 0000 150
</t>
  </si>
  <si>
    <t>Прочие межбюджетные трансферты, передаваемые бюджетам городских округов</t>
  </si>
  <si>
    <t>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</si>
  <si>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000 1 13 02990 00 0000 130</t>
  </si>
  <si>
    <t>Субсидии бюджетам городских округов на капитальный ремонт, приобретение, монтаж и ввод в эксплуатацию объектов коммунальной инфраструктуры (капитальный ремонт сетей ТС)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</si>
  <si>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</si>
  <si>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</si>
  <si>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Субсидии бюджетам городских округов на сокращение доли загрязненных сточных вод
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</si>
  <si>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(доп.образование)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</si>
  <si>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(сады)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</si>
  <si>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(школы)</t>
  </si>
  <si>
    <r>
      <t>прочие поступления от использования имущества, находящегося в собственности городских округов,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</t>
    </r>
    <r>
      <rPr>
        <b/>
        <i/>
        <sz val="11"/>
        <rFont val="Times New Roman"/>
        <family val="1"/>
      </rPr>
      <t>плата за найм ж.ф.</t>
    </r>
    <r>
      <rPr>
        <i/>
        <sz val="11"/>
        <rFont val="Times New Roman"/>
        <family val="1"/>
      </rPr>
      <t>)</t>
    </r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</si>
  <si>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</si>
  <si>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</si>
  <si>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</si>
  <si>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</si>
  <si>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Прочие межбюджетные трансферты, передаваемые бюджетам городских округов на организацию деятельности единых дежурно-диспетчерских служб, действующих на территории Московской области, по обеспечению круглосуточного приема вызовов, обработку и передачу в диспетчерские службы информации (о происшествиях или чрезвычайных ситуациях) для организации реагирования, в том числе экстренного</t>
  </si>
  <si>
    <t>Субсидии бюджетам городских округов на создание и ремонт пешеходных коммуникаций</t>
  </si>
  <si>
    <t>Прочие межбюджетные трансферты, передаваемые бюджетам городских округов на реализацию отдельных мероприятий муниципальных программ в сфере образования</t>
  </si>
  <si>
    <t>Субсидии бюджетам городских округов на обустройство пляжей</t>
  </si>
  <si>
    <t>Субвенции бюджетам городских округов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</si>
  <si>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Субсидии бюджетам городских округов на устройство контейнерных площадок</t>
  </si>
  <si>
    <t>Инициативные платежи, зачисляемые в бюджеты городских округов на ремонт стелы «Лыткарино» при въезде в город Лыткарино по адресу г.о. Лыткарино, Лыткаринское шоссе</t>
  </si>
  <si>
    <t>Инициативные платежи, зачисляемые в бюджеты городских округов на благоустройство территории около родника по адресу: г.о.Лыткарино, Тураевское шоссе, Лесной массив</t>
  </si>
  <si>
    <t>Инициативные платежи, зачисляемые в бюджеты городских округов, в том числе по проекту:</t>
  </si>
  <si>
    <t>Инициативные платежи</t>
  </si>
  <si>
    <t>000 1 17 15000 00 0000 150</t>
  </si>
  <si>
    <t>000 1 17 15020 04 0000 150</t>
  </si>
  <si>
    <t>Субсидии бюджетам городских округов на реализацию проектов граждан, сформированных в рамках практик инициативного бюджетирования</t>
  </si>
  <si>
    <t>Прочие межбюджетные трансферты, передаваемые бюджетам городских округов на 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</t>
  </si>
  <si>
    <t xml:space="preserve">Субсидии бюджетам городских округов на устройство систем наружного освещения в рамках реализации проекта «Светлый город» </t>
  </si>
  <si>
    <t xml:space="preserve">Прочие дотации бюджетам городских округов </t>
  </si>
  <si>
    <t>Субсидии бюджетам городских округов на оснащение ноутбуками общеобразовательных организаций в Московской области</t>
  </si>
  <si>
    <t>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</si>
  <si>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Прочие межбюджетные трансферты, передаваемые бюджетам городских округов на на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</si>
  <si>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Субсидии бюджетам городских округов 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</si>
  <si>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Субсидии бюджетам городских округов на закупку оборудования для создания «умных» спортивных площадок</t>
  </si>
  <si>
    <t xml:space="preserve">Прочие межбюджетные трансферты, передаваемые бюджетам городских округов на организацию консультирования граждан по вопросам частичной мобилизации кол-центрами многофункциональных центров предоаставления государственных и муниципальных услуг </t>
  </si>
  <si>
    <t xml:space="preserve">Налог на доходы физических лиц в части суммы налога, превышающей 650 000 рублей, относящейся к части налоговой базы, превышающей                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</si>
  <si>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>Единый налог на вмененный доход для отдельных видов деятельности</t>
  </si>
  <si>
    <t>прочие поступления от использования имущества, находящегося в собственности городских округов (плата за размещение объектов, которые могут быть размещены без предоставления земельных участков и установления сервитутов)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</si>
  <si>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</si>
  <si>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</si>
  <si>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000 1 16 01083 01 0000 140</t>
  </si>
  <si>
    <t>штрафы за нарушение правил охоты, правил, регламентирующих рыболовство и другие виды пользования объектами животного мира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</si>
  <si>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</si>
  <si>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гос. Власти, налагаемые мировыми судьями, комиссиями по делам несовершеннолетних и защите их прав</t>
  </si>
  <si>
    <t>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</t>
  </si>
  <si>
    <t>штрафы за незаконное привлечение к трудовой деятельности либо к выполнению работ или оказанию услуг государственного или муниципального служащего, либо бывшего государственного или муниципального служащего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</si>
  <si>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</si>
  <si>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000 1 16 10123 01 0041 140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</si>
  <si>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 муниципального образования по нормативам, действующим в 2019 году</t>
  </si>
  <si>
    <t>Прочие дотации бюджетам городских округов на поощрение муниципальных управленческих команд</t>
  </si>
  <si>
    <t>штрафы за невыполнение требований и мероприятий в области гражданской обороны</t>
  </si>
  <si>
    <t xml:space="preserve">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</si>
  <si>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к отчету об исполнении бюджета </t>
  </si>
  <si>
    <t>Поступления доходов в бюджет городского округа Лыткарино в 2022 году</t>
  </si>
  <si>
    <t xml:space="preserve">Утвежденный план </t>
  </si>
  <si>
    <t>Исполнено</t>
  </si>
  <si>
    <t>% 
исполнения</t>
  </si>
  <si>
    <t xml:space="preserve">                                                                                                              городского округа Лыткарино за 2022 год</t>
  </si>
  <si>
    <t>000 1 05 02000 02 0000 110</t>
  </si>
  <si>
    <t>000 1 05 03010 01 0000 110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</si>
  <si>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</si>
  <si>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</si>
  <si>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</si>
  <si>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</si>
  <si>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</si>
  <si>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</si>
  <si>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000 1 08 07150 01 1000 110</t>
  </si>
  <si>
    <t>- 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</si>
  <si>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</si>
  <si>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</si>
  <si>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000 1 12 01000 01 0000 120</t>
  </si>
  <si>
    <t>Плата за негативное воздействие на окружающую среду</t>
  </si>
  <si>
    <t>000 1 14 01040 04 0000 410</t>
  </si>
  <si>
    <t>- доходы от продажи квартир, находящихся в собственности городских округов</t>
  </si>
  <si>
    <t>000 1 14 02043 04 0000 410</t>
  </si>
  <si>
    <t xml:space="preserve"> -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</si>
  <si>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000 1 14 06012 04 0000 430</t>
  </si>
  <si>
    <t xml:space="preserve">- 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</si>
  <si>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 xml:space="preserve">Доходы от  продажи земельных участков, находящихся в государственной и муниципальной собственности </t>
  </si>
  <si>
    <t>000 1 14 06024 04 0000 430</t>
  </si>
  <si>
    <t>- доходы от продажи земельных участков, находящихся в  собственности городских округов(за исключением земельных участковбюджетных и автономных учреждений)</t>
  </si>
  <si>
    <t>штрафы за нарушение порядка рассмотрения обращений граждан</t>
  </si>
  <si>
    <t>000 1 16 01063 01 0009 140</t>
  </si>
  <si>
    <t>000 1 16 01063 01 9000 140</t>
  </si>
  <si>
    <t>000 1 16 01053 01 0035 140</t>
  </si>
  <si>
    <t>000 1 16 01053 01 0059 140</t>
  </si>
  <si>
    <t>000 1 16 01053 01 9000 140</t>
  </si>
  <si>
    <t>000 1 16 01073 01 0027 140</t>
  </si>
  <si>
    <t>000 1 16 01074 01 0000 140</t>
  </si>
  <si>
    <t>000 1 16 01083 01 0037 140</t>
  </si>
  <si>
    <t>000 1 16 01083 01 9000 140</t>
  </si>
  <si>
    <t>000 1 16 01133 01 9000 140</t>
  </si>
  <si>
    <t>000 1 16 01143 01 0016 140</t>
  </si>
  <si>
    <t>000  1 16 01143 01 9000 140</t>
  </si>
  <si>
    <t>000 1 16 01153 01 0005 140</t>
  </si>
  <si>
    <t>000 1 16 01153 01 0006 140</t>
  </si>
  <si>
    <t>000 1 16 01153 01 9000 140</t>
  </si>
  <si>
    <t xml:space="preserve">000 1 16 01154 01 0000 140
</t>
  </si>
  <si>
    <t>000 1 16 01173 01 0008 140</t>
  </si>
  <si>
    <t>000 1 16 01173 01 9000 140</t>
  </si>
  <si>
    <t xml:space="preserve">000 1 16 01193 01 0005 140
</t>
  </si>
  <si>
    <t xml:space="preserve">000 1 16 01193 01 0029 140
</t>
  </si>
  <si>
    <t>штрафы за непредставление сведений (информации)</t>
  </si>
  <si>
    <t>000 1 16 01193 01 0007 140</t>
  </si>
  <si>
    <t xml:space="preserve">000  1 16 01203 01 0007 140
</t>
  </si>
  <si>
    <t xml:space="preserve">000  1 16 01203 01 0021 140
</t>
  </si>
  <si>
    <t>000  1 16 01203 01 9000 140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</si>
  <si>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</si>
  <si>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</si>
  <si>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000 1 16 07090 04 0000 140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</si>
  <si>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</si>
  <si>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</si>
  <si>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 муниципального образования по нормативам, действующим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</si>
  <si>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000 1 16 10129 01 0000 140</t>
  </si>
  <si>
    <t>000 1 17 15020 04 0001 150</t>
  </si>
  <si>
    <t>000 1 17 15020 04 0002 150</t>
  </si>
  <si>
    <t>000 2 02 15001 04 0000 150</t>
  </si>
  <si>
    <t>000 2 02 19999 04 0000 150</t>
  </si>
  <si>
    <t>000 2 02 19999 04 0001 150</t>
  </si>
  <si>
    <t>000 2 02 20216 04 0000 150</t>
  </si>
  <si>
    <t>000 2 02 25013 04 0000 150</t>
  </si>
  <si>
    <t>000 2 02 25208 04 0000 150</t>
  </si>
  <si>
    <t xml:space="preserve">000 2 02 25304 04 0000 150
</t>
  </si>
  <si>
    <t>000 2 02 25497 04 0000 150</t>
  </si>
  <si>
    <t>000 2 02 25519 04 0000 150</t>
  </si>
  <si>
    <t>000 2 02 25555 04 0001 150</t>
  </si>
  <si>
    <t>000 2 02 25555 04 0003 150</t>
  </si>
  <si>
    <t>000 2 02 25555 04 0004 150</t>
  </si>
  <si>
    <t>000 2 02 25555 04 0006 150</t>
  </si>
  <si>
    <t>000 2 02 25753 04 0000 150</t>
  </si>
  <si>
    <t>000 2 02 29999 04 0002 150</t>
  </si>
  <si>
    <t>000 2 02 29999 04 0003 150</t>
  </si>
  <si>
    <t>000 2 02 29999 04 0009 150</t>
  </si>
  <si>
    <t>000 2 02 29999 04 0013 150</t>
  </si>
  <si>
    <t>000 2 02 29999 04 0014 150</t>
  </si>
  <si>
    <t>000 2 02 29999 04 0018 150</t>
  </si>
  <si>
    <t>000 2 02 29999 04 0020 150</t>
  </si>
  <si>
    <t>000 2 02 29999 04 0021 150</t>
  </si>
  <si>
    <t>000 2 02 29999 04 0022 150</t>
  </si>
  <si>
    <t>000 2 02 29999 04 0023 150</t>
  </si>
  <si>
    <t>000 2 02 29999 04 0024 150</t>
  </si>
  <si>
    <t>000 2 02 29999 04 0025 150</t>
  </si>
  <si>
    <t>000 2 02 29999 04 0029 150</t>
  </si>
  <si>
    <t>000 2 02 30022 04 0001 150</t>
  </si>
  <si>
    <t>000 2 02 30022 04 0002 150</t>
  </si>
  <si>
    <t>000 2 02 30024 04 0002 150</t>
  </si>
  <si>
    <t>000 2 02 30024 04 0003 150</t>
  </si>
  <si>
    <t>000 2 02 30024 04 0004 150</t>
  </si>
  <si>
    <t>000 2 02 30024 04 0006 150</t>
  </si>
  <si>
    <t>000 2 02 30024 04 0007 150</t>
  </si>
  <si>
    <t>000 2 02 30024 04 0008 150</t>
  </si>
  <si>
    <t>000 2 02 30024 04 0010 150</t>
  </si>
  <si>
    <t>000 2 02 30024 04 0011 150</t>
  </si>
  <si>
    <t>000 2 02 30024 04 0013 150</t>
  </si>
  <si>
    <t>000 2 02 30024 04 0014 150</t>
  </si>
  <si>
    <t>000 2 02 30029 04 0001 150</t>
  </si>
  <si>
    <t>000 2 02 30029 04 0002 150</t>
  </si>
  <si>
    <t>000 2 02 35082 04 0000 150</t>
  </si>
  <si>
    <t>000 2 02 35118 04 0000 150</t>
  </si>
  <si>
    <t>000 2 02 35120 04 0000 150</t>
  </si>
  <si>
    <t>000 2 02 35303 04 0000 150</t>
  </si>
  <si>
    <t>000 2 02 35485 04 0000 150</t>
  </si>
  <si>
    <t>000 2 02 39999 04 0001 150</t>
  </si>
  <si>
    <t>000 2 02 39999 04 0002 150</t>
  </si>
  <si>
    <t>000 2 02 39999 04 0003 150</t>
  </si>
  <si>
    <t xml:space="preserve">000 2 02 49999 04 0002 150
</t>
  </si>
  <si>
    <t>000 2 02 49999 04 0002 150</t>
  </si>
  <si>
    <t>000 2 02 49999 04 0003 150</t>
  </si>
  <si>
    <t>000 2 02 49999 04 0004 150</t>
  </si>
  <si>
    <t>000 2 02 49999 04 0005 150</t>
  </si>
  <si>
    <t>000 2 02 49999 04 0006 150</t>
  </si>
  <si>
    <t>Прочие межбюджетные трансферты, передаваемые бюджетам городских округов на преобразование сведений о гражданах, которые содержатся в документах воинского учета военных комиссариатов Московской области, в электронно-цифровую форму на 2022 год</t>
  </si>
  <si>
    <t xml:space="preserve">000 2 19 35303 04 0000 150 </t>
  </si>
  <si>
    <t>000 2 19 60010 04 0000 150</t>
  </si>
  <si>
    <t xml:space="preserve">000 1 01 02010 01 0000 110 </t>
  </si>
  <si>
    <t>000 1 01 02020 01 0000 110</t>
  </si>
  <si>
    <t>000 1 01 02030 01 0000 110</t>
  </si>
  <si>
    <t>000 1 01 02040 01 0000 110</t>
  </si>
  <si>
    <t>000 1 01 02080 01 0000 110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</si>
  <si>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</si>
  <si>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</si>
  <si>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</si>
  <si>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</si>
  <si>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</si>
  <si>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000 1 05 01000 00 0000 110</t>
  </si>
  <si>
    <t>000 1 06 06000 00 0000 110</t>
  </si>
  <si>
    <t>000 1 11 05012 04 0000 120</t>
  </si>
  <si>
    <t>000 1 11 05024 04 0000 120</t>
  </si>
  <si>
    <t>000 1 11 05074 04 0000 120</t>
  </si>
  <si>
    <t>000 1 11 07014 04 0000 120</t>
  </si>
  <si>
    <t>000 1 11 09044 04 0001 120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</si>
  <si>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</si>
  <si>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>000 1 11 09044 04 0003 120</t>
  </si>
  <si>
    <t>000 1 11 09080 04 0000 120</t>
  </si>
  <si>
    <t>000 1 11 09080 04 0001 120</t>
  </si>
  <si>
    <t>000 1 11 09080 04 0002 120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</si>
</sst>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_)"/>
    <numFmt numFmtId="175" formatCode="00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2"/>
      <name val="Arial CYR"/>
      <family val="2"/>
    </font>
    <font>
      <i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vertical="center"/>
    </xf>
    <xf numFmtId="49" fontId="8" fillId="32" borderId="0" xfId="0" applyNumberFormat="1" applyFont="1" applyFill="1" applyAlignment="1">
      <alignment horizontal="left" vertical="top" wrapText="1"/>
    </xf>
    <xf numFmtId="49" fontId="11" fillId="32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" fillId="32" borderId="0" xfId="0" applyNumberFormat="1" applyFont="1" applyFill="1" applyAlignment="1">
      <alignment horizontal="right" vertical="top"/>
    </xf>
    <xf numFmtId="0" fontId="15" fillId="0" borderId="0" xfId="0" applyFont="1" applyAlignment="1">
      <alignment horizontal="right"/>
    </xf>
    <xf numFmtId="0" fontId="8" fillId="32" borderId="0" xfId="0" applyFont="1" applyFill="1" applyAlignment="1">
      <alignment vertical="center"/>
    </xf>
    <xf numFmtId="172" fontId="1" fillId="32" borderId="0" xfId="0" applyNumberFormat="1" applyFont="1" applyFill="1" applyAlignment="1">
      <alignment vertical="center"/>
    </xf>
    <xf numFmtId="172" fontId="8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172" fontId="9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 quotePrefix="1">
      <alignment horizontal="left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0" fontId="10" fillId="32" borderId="10" xfId="0" applyFont="1" applyFill="1" applyBorder="1" applyAlignment="1" quotePrefix="1">
      <alignment horizontal="lef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0" fontId="14" fillId="32" borderId="10" xfId="0" applyFont="1" applyFill="1" applyBorder="1" applyAlignment="1" quotePrefix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175" fontId="6" fillId="32" borderId="10" xfId="0" applyNumberFormat="1" applyFont="1" applyFill="1" applyBorder="1" applyAlignment="1">
      <alignment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top" wrapText="1"/>
    </xf>
    <xf numFmtId="175" fontId="7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center" wrapText="1"/>
    </xf>
    <xf numFmtId="0" fontId="57" fillId="32" borderId="0" xfId="0" applyFont="1" applyFill="1" applyAlignment="1">
      <alignment vertical="center"/>
    </xf>
    <xf numFmtId="175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0" fontId="6" fillId="32" borderId="0" xfId="0" applyFont="1" applyFill="1" applyAlignment="1">
      <alignment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172" fontId="8" fillId="32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175" fontId="7" fillId="33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172" fontId="9" fillId="32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0" fontId="6" fillId="32" borderId="11" xfId="0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10" xfId="0" applyNumberFormat="1" applyFont="1" applyFill="1" applyBorder="1" applyAlignment="1">
      <alignment horizontal="left" vertical="center" wrapText="1"/>
    </xf>
    <xf numFmtId="0" fontId="6" fillId="32" borderId="10" xfId="0" applyNumberFormat="1" applyFont="1" applyFill="1" applyBorder="1" applyAlignment="1" quotePrefix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left" vertical="center" wrapText="1"/>
    </xf>
    <xf numFmtId="172" fontId="9" fillId="33" borderId="10" xfId="0" applyNumberFormat="1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0" fontId="8" fillId="32" borderId="0" xfId="0" applyFont="1" applyFill="1" applyAlignment="1">
      <alignment/>
    </xf>
    <xf numFmtId="176" fontId="1" fillId="32" borderId="0" xfId="0" applyNumberFormat="1" applyFont="1" applyFill="1" applyAlignment="1">
      <alignment vertical="center"/>
    </xf>
    <xf numFmtId="176" fontId="57" fillId="32" borderId="0" xfId="0" applyNumberFormat="1" applyFont="1" applyFill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1" fillId="32" borderId="10" xfId="0" applyFont="1" applyFill="1" applyBorder="1" applyAlignment="1">
      <alignment vertical="top" wrapText="1"/>
    </xf>
    <xf numFmtId="0" fontId="1" fillId="33" borderId="10" xfId="54" applyFont="1" applyFill="1" applyBorder="1" applyAlignment="1">
      <alignment horizontal="justify" vertical="top" wrapText="1"/>
      <protection/>
    </xf>
    <xf numFmtId="0" fontId="57" fillId="32" borderId="0" xfId="0" applyFont="1" applyFill="1" applyAlignment="1">
      <alignment horizontal="center" vertical="center"/>
    </xf>
    <xf numFmtId="0" fontId="57" fillId="34" borderId="0" xfId="0" applyFont="1" applyFill="1" applyAlignment="1">
      <alignment horizontal="center" vertical="center"/>
    </xf>
    <xf numFmtId="0" fontId="10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175" fontId="7" fillId="32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76" fontId="8" fillId="32" borderId="10" xfId="0" applyNumberFormat="1" applyFont="1" applyFill="1" applyBorder="1" applyAlignment="1">
      <alignment vertical="center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72" fontId="58" fillId="0" borderId="10" xfId="0" applyNumberFormat="1" applyFont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 quotePrefix="1">
      <alignment vertical="center" wrapText="1"/>
    </xf>
    <xf numFmtId="49" fontId="19" fillId="32" borderId="10" xfId="0" applyNumberFormat="1" applyFont="1" applyFill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/>
    </xf>
    <xf numFmtId="0" fontId="1" fillId="32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172" fontId="9" fillId="32" borderId="13" xfId="0" applyNumberFormat="1" applyFont="1" applyFill="1" applyBorder="1" applyAlignment="1">
      <alignment horizontal="right" vertical="center" wrapText="1"/>
    </xf>
    <xf numFmtId="0" fontId="1" fillId="32" borderId="14" xfId="0" applyNumberFormat="1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49" fontId="11" fillId="32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6" fillId="32" borderId="0" xfId="0" applyFont="1" applyFill="1" applyAlignment="1">
      <alignment horizontal="right" vertical="center" wrapText="1"/>
    </xf>
    <xf numFmtId="0" fontId="1" fillId="32" borderId="14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9"/>
  <sheetViews>
    <sheetView tabSelected="1" view="pageBreakPreview" zoomScale="110" zoomScaleSheetLayoutView="110" workbookViewId="0" topLeftCell="A182">
      <selection activeCell="A119" sqref="A119:IV134"/>
    </sheetView>
  </sheetViews>
  <sheetFormatPr defaultColWidth="9.00390625" defaultRowHeight="12.75"/>
  <cols>
    <col min="1" max="1" width="28.625" style="1" customWidth="1"/>
    <col min="2" max="2" width="65.625" style="1" customWidth="1"/>
    <col min="3" max="3" width="15.625" style="1" customWidth="1"/>
    <col min="4" max="4" width="15.125" style="1" customWidth="1"/>
    <col min="5" max="5" width="14.375" style="1" customWidth="1"/>
    <col min="6" max="6" width="10.75390625" style="1" customWidth="1"/>
    <col min="7" max="7" width="11.00390625" style="1" customWidth="1"/>
    <col min="8" max="8" width="10.875" style="1" customWidth="1"/>
    <col min="9" max="9" width="39.875" style="1" customWidth="1"/>
    <col min="10" max="16384" width="9.125" style="1" customWidth="1"/>
  </cols>
  <sheetData>
    <row r="1" spans="2:5" ht="14.25" customHeight="1">
      <c r="B1" s="105" t="s">
        <v>207</v>
      </c>
      <c r="C1" s="105"/>
      <c r="D1" s="105"/>
      <c r="E1" s="105"/>
    </row>
    <row r="2" spans="2:5" ht="14.25" customHeight="1">
      <c r="B2" s="105" t="s">
        <v>208</v>
      </c>
      <c r="C2" s="105"/>
      <c r="D2" s="105"/>
      <c r="E2" s="105"/>
    </row>
    <row r="3" spans="2:5" ht="14.25" customHeight="1">
      <c r="B3" s="105" t="s">
        <v>213</v>
      </c>
      <c r="C3" s="105"/>
      <c r="D3" s="105"/>
      <c r="E3" s="105"/>
    </row>
    <row r="4" spans="1:4" ht="42" customHeight="1">
      <c r="A4" s="3"/>
      <c r="B4" s="7"/>
      <c r="C4" s="7"/>
      <c r="D4" s="8"/>
    </row>
    <row r="5" spans="1:5" ht="18.75" customHeight="1">
      <c r="A5" s="103" t="s">
        <v>209</v>
      </c>
      <c r="B5" s="104"/>
      <c r="C5" s="104"/>
      <c r="D5" s="104"/>
      <c r="E5" s="104"/>
    </row>
    <row r="6" spans="1:4" s="2" customFormat="1" ht="15.75" customHeight="1">
      <c r="A6" s="4"/>
      <c r="B6" s="88"/>
      <c r="C6" s="88"/>
      <c r="D6" s="88"/>
    </row>
    <row r="7" spans="1:5" s="2" customFormat="1" ht="14.25" customHeight="1">
      <c r="A7" s="4"/>
      <c r="B7" s="5"/>
      <c r="C7" s="5"/>
      <c r="D7" s="6"/>
      <c r="E7" s="92" t="s">
        <v>37</v>
      </c>
    </row>
    <row r="8" spans="1:5" s="9" customFormat="1" ht="55.5" customHeight="1">
      <c r="A8" s="30" t="s">
        <v>36</v>
      </c>
      <c r="B8" s="31" t="s">
        <v>118</v>
      </c>
      <c r="C8" s="90" t="s">
        <v>210</v>
      </c>
      <c r="D8" s="90" t="s">
        <v>211</v>
      </c>
      <c r="E8" s="91" t="s">
        <v>212</v>
      </c>
    </row>
    <row r="9" spans="1:5" s="2" customFormat="1" ht="15">
      <c r="A9" s="32">
        <v>1</v>
      </c>
      <c r="B9" s="33">
        <v>2</v>
      </c>
      <c r="C9" s="33">
        <v>3</v>
      </c>
      <c r="D9" s="33">
        <v>4</v>
      </c>
      <c r="E9" s="34">
        <v>5</v>
      </c>
    </row>
    <row r="10" spans="1:5" s="2" customFormat="1" ht="20.25" customHeight="1">
      <c r="A10" s="24" t="s">
        <v>22</v>
      </c>
      <c r="B10" s="14" t="s">
        <v>45</v>
      </c>
      <c r="C10" s="15">
        <f>C11+C12</f>
        <v>1011061.2000000001</v>
      </c>
      <c r="D10" s="15">
        <f>D11+D12</f>
        <v>1001424.75</v>
      </c>
      <c r="E10" s="15">
        <f aca="true" t="shared" si="0" ref="E10:E62">D10/C10*100</f>
        <v>99.04689745783935</v>
      </c>
    </row>
    <row r="11" spans="1:5" s="2" customFormat="1" ht="20.25" customHeight="1">
      <c r="A11" s="24"/>
      <c r="B11" s="14" t="s">
        <v>65</v>
      </c>
      <c r="C11" s="15">
        <f>C13+C21+C26+C32+C35+C38</f>
        <v>883350.2000000001</v>
      </c>
      <c r="D11" s="15">
        <f>D13+D21+D26+D32+D35+D38</f>
        <v>868789.7</v>
      </c>
      <c r="E11" s="15">
        <f t="shared" si="0"/>
        <v>98.35167298314983</v>
      </c>
    </row>
    <row r="12" spans="1:5" s="2" customFormat="1" ht="20.25" customHeight="1">
      <c r="A12" s="24"/>
      <c r="B12" s="14" t="s">
        <v>53</v>
      </c>
      <c r="C12" s="15">
        <f>C39+C52+C54+C57+C65+C107</f>
        <v>127711</v>
      </c>
      <c r="D12" s="15">
        <f>D39+D52+D54+D57+D65+D107</f>
        <v>132635.05</v>
      </c>
      <c r="E12" s="15">
        <f t="shared" si="0"/>
        <v>103.85561932801401</v>
      </c>
    </row>
    <row r="13" spans="1:5" s="2" customFormat="1" ht="24.75" customHeight="1">
      <c r="A13" s="24" t="s">
        <v>14</v>
      </c>
      <c r="B13" s="16" t="s">
        <v>31</v>
      </c>
      <c r="C13" s="15">
        <f>C14</f>
        <v>439008</v>
      </c>
      <c r="D13" s="22">
        <f>D14</f>
        <v>448993.9</v>
      </c>
      <c r="E13" s="15">
        <f t="shared" si="0"/>
        <v>102.27465103141628</v>
      </c>
    </row>
    <row r="14" spans="1:5" s="2" customFormat="1" ht="27" customHeight="1">
      <c r="A14" s="35" t="s">
        <v>116</v>
      </c>
      <c r="B14" s="17" t="s">
        <v>6</v>
      </c>
      <c r="C14" s="11">
        <f>C16+C17+C18+C19+C20</f>
        <v>439008</v>
      </c>
      <c r="D14" s="11">
        <f>D16+D17+D18+D19+D20</f>
        <v>448993.9</v>
      </c>
      <c r="E14" s="15">
        <f t="shared" si="0"/>
        <v>102.27465103141628</v>
      </c>
    </row>
    <row r="15" spans="1:5" s="2" customFormat="1" ht="27" customHeight="1">
      <c r="A15" s="35"/>
      <c r="B15" s="17" t="s">
        <v>61</v>
      </c>
      <c r="C15" s="20">
        <v>169444.62</v>
      </c>
      <c r="D15" s="20">
        <v>173333.2</v>
      </c>
      <c r="E15" s="15">
        <f t="shared" si="0"/>
        <v>102.29489729446708</v>
      </c>
    </row>
    <row r="16" spans="1:5" s="2" customFormat="1" ht="95.25" customHeight="1">
      <c r="A16" s="35" t="s">
        <v>330</v>
      </c>
      <c r="B16" s="81" t="s">
        <v>119</v>
      </c>
      <c r="C16" s="27">
        <f>384348.7+4000-5883.7</f>
        <v>382465</v>
      </c>
      <c r="D16" s="27">
        <v>391895.4</v>
      </c>
      <c r="E16" s="15">
        <f t="shared" si="0"/>
        <v>102.46568967095028</v>
      </c>
    </row>
    <row r="17" spans="1:8" s="2" customFormat="1" ht="120.75" customHeight="1">
      <c r="A17" s="35" t="s">
        <v>331</v>
      </c>
      <c r="B17" s="81" t="s">
        <v>120</v>
      </c>
      <c r="C17" s="27">
        <f>3519-2559</f>
        <v>960</v>
      </c>
      <c r="D17" s="27">
        <v>985.3</v>
      </c>
      <c r="E17" s="15">
        <f t="shared" si="0"/>
        <v>102.63541666666667</v>
      </c>
      <c r="F17" s="76"/>
      <c r="G17" s="76"/>
      <c r="H17" s="76"/>
    </row>
    <row r="18" spans="1:8" s="2" customFormat="1" ht="66.75" customHeight="1">
      <c r="A18" s="35" t="s">
        <v>332</v>
      </c>
      <c r="B18" s="81" t="s">
        <v>121</v>
      </c>
      <c r="C18" s="27">
        <f>3128+1000+3155</f>
        <v>7283</v>
      </c>
      <c r="D18" s="93">
        <v>7349.4</v>
      </c>
      <c r="E18" s="15">
        <f t="shared" si="0"/>
        <v>100.9117122065083</v>
      </c>
      <c r="F18" s="10"/>
      <c r="G18" s="10"/>
      <c r="H18" s="10"/>
    </row>
    <row r="19" spans="1:5" s="2" customFormat="1" ht="107.25" customHeight="1">
      <c r="A19" s="35" t="s">
        <v>333</v>
      </c>
      <c r="B19" s="81" t="s">
        <v>122</v>
      </c>
      <c r="C19" s="27">
        <f>4165.5-1937.5</f>
        <v>2228</v>
      </c>
      <c r="D19" s="93">
        <v>2335.5</v>
      </c>
      <c r="E19" s="15">
        <f t="shared" si="0"/>
        <v>104.82495511669659</v>
      </c>
    </row>
    <row r="20" spans="1:9" s="2" customFormat="1" ht="107.25" customHeight="1">
      <c r="A20" s="35" t="s">
        <v>334</v>
      </c>
      <c r="B20" s="82" t="s">
        <v>191</v>
      </c>
      <c r="C20" s="27">
        <f>17867.8+15000-14.8+13219</f>
        <v>46072</v>
      </c>
      <c r="D20" s="93">
        <v>46428.3</v>
      </c>
      <c r="E20" s="15">
        <f t="shared" si="0"/>
        <v>100.7733547490884</v>
      </c>
      <c r="F20" s="76"/>
      <c r="G20" s="76"/>
      <c r="H20" s="76"/>
      <c r="I20" s="75"/>
    </row>
    <row r="21" spans="1:8" s="2" customFormat="1" ht="42.75">
      <c r="A21" s="24" t="s">
        <v>46</v>
      </c>
      <c r="B21" s="16" t="s">
        <v>47</v>
      </c>
      <c r="C21" s="15">
        <f>SUM(C22:C25)</f>
        <v>7534</v>
      </c>
      <c r="D21" s="15">
        <f>SUM(D22:D25)</f>
        <v>7521.699999999999</v>
      </c>
      <c r="E21" s="15">
        <f t="shared" si="0"/>
        <v>99.83674011149455</v>
      </c>
      <c r="F21" s="75"/>
      <c r="G21" s="75"/>
      <c r="H21" s="75"/>
    </row>
    <row r="22" spans="1:5" s="2" customFormat="1" ht="114" customHeight="1">
      <c r="A22" s="35" t="s">
        <v>335</v>
      </c>
      <c r="B22" s="23" t="s">
        <v>133</v>
      </c>
      <c r="C22" s="11">
        <f>2947.1+855.9</f>
        <v>3803</v>
      </c>
      <c r="D22" s="93">
        <v>3770.7</v>
      </c>
      <c r="E22" s="15">
        <f t="shared" si="0"/>
        <v>99.1506705232711</v>
      </c>
    </row>
    <row r="23" spans="1:5" s="2" customFormat="1" ht="128.25" customHeight="1">
      <c r="A23" s="35" t="s">
        <v>336</v>
      </c>
      <c r="B23" s="23" t="s">
        <v>135</v>
      </c>
      <c r="C23" s="11">
        <f>16.3+4.7</f>
        <v>21</v>
      </c>
      <c r="D23" s="93">
        <v>20.4</v>
      </c>
      <c r="E23" s="15">
        <f t="shared" si="0"/>
        <v>97.14285714285712</v>
      </c>
    </row>
    <row r="24" spans="1:5" s="2" customFormat="1" ht="130.5" customHeight="1">
      <c r="A24" s="35" t="s">
        <v>337</v>
      </c>
      <c r="B24" s="23" t="s">
        <v>134</v>
      </c>
      <c r="C24" s="11">
        <f>3924.4+236.6</f>
        <v>4161</v>
      </c>
      <c r="D24" s="93">
        <v>4163.2</v>
      </c>
      <c r="E24" s="15">
        <f t="shared" si="0"/>
        <v>100.05287190579186</v>
      </c>
    </row>
    <row r="25" spans="1:5" s="2" customFormat="1" ht="123.75" customHeight="1">
      <c r="A25" s="35" t="s">
        <v>338</v>
      </c>
      <c r="B25" s="23" t="s">
        <v>339</v>
      </c>
      <c r="C25" s="11">
        <f>-369.5-81.5</f>
        <v>-451</v>
      </c>
      <c r="D25" s="93">
        <v>-432.6</v>
      </c>
      <c r="E25" s="15">
        <f t="shared" si="0"/>
        <v>95.92017738359202</v>
      </c>
    </row>
    <row r="26" spans="1:5" s="2" customFormat="1" ht="22.5" customHeight="1">
      <c r="A26" s="24" t="s">
        <v>3</v>
      </c>
      <c r="B26" s="16" t="s">
        <v>16</v>
      </c>
      <c r="C26" s="25">
        <f>C27+C29+C30+C31</f>
        <v>183541.80000000002</v>
      </c>
      <c r="D26" s="25">
        <f>D27+D29+D30+D31</f>
        <v>182354.4</v>
      </c>
      <c r="E26" s="15">
        <f t="shared" si="0"/>
        <v>99.35306289902354</v>
      </c>
    </row>
    <row r="27" spans="1:5" s="2" customFormat="1" ht="33.75" customHeight="1">
      <c r="A27" s="35" t="s">
        <v>340</v>
      </c>
      <c r="B27" s="23" t="s">
        <v>117</v>
      </c>
      <c r="C27" s="94">
        <v>168544</v>
      </c>
      <c r="D27" s="93">
        <v>166906.9</v>
      </c>
      <c r="E27" s="15">
        <f t="shared" si="0"/>
        <v>99.02868093791531</v>
      </c>
    </row>
    <row r="28" spans="1:5" s="2" customFormat="1" ht="35.25" customHeight="1" hidden="1">
      <c r="A28" s="35" t="s">
        <v>48</v>
      </c>
      <c r="B28" s="18" t="s">
        <v>49</v>
      </c>
      <c r="C28" s="27">
        <v>0</v>
      </c>
      <c r="D28" s="93">
        <v>429.4</v>
      </c>
      <c r="E28" s="15" t="e">
        <f t="shared" si="0"/>
        <v>#DIV/0!</v>
      </c>
    </row>
    <row r="29" spans="1:5" s="2" customFormat="1" ht="35.25" customHeight="1">
      <c r="A29" s="35" t="s">
        <v>214</v>
      </c>
      <c r="B29" s="18" t="s">
        <v>192</v>
      </c>
      <c r="C29" s="27">
        <v>264.6</v>
      </c>
      <c r="D29" s="93">
        <v>429.4</v>
      </c>
      <c r="E29" s="15">
        <f t="shared" si="0"/>
        <v>162.28269085411938</v>
      </c>
    </row>
    <row r="30" spans="1:5" s="2" customFormat="1" ht="35.25" customHeight="1">
      <c r="A30" s="35" t="s">
        <v>215</v>
      </c>
      <c r="B30" s="18" t="s">
        <v>49</v>
      </c>
      <c r="C30" s="27">
        <v>0</v>
      </c>
      <c r="D30" s="93">
        <v>-115.9</v>
      </c>
      <c r="E30" s="15"/>
    </row>
    <row r="31" spans="1:5" s="2" customFormat="1" ht="41.25" customHeight="1">
      <c r="A31" s="35" t="s">
        <v>216</v>
      </c>
      <c r="B31" s="18" t="s">
        <v>217</v>
      </c>
      <c r="C31" s="27">
        <f>17468-900-1500-214.7-120.1</f>
        <v>14733.199999999999</v>
      </c>
      <c r="D31" s="93">
        <v>15134</v>
      </c>
      <c r="E31" s="15">
        <f t="shared" si="0"/>
        <v>102.72038660983358</v>
      </c>
    </row>
    <row r="32" spans="1:5" s="2" customFormat="1" ht="18.75">
      <c r="A32" s="24" t="s">
        <v>4</v>
      </c>
      <c r="B32" s="16" t="s">
        <v>17</v>
      </c>
      <c r="C32" s="15">
        <f>C33+C34</f>
        <v>245188.4</v>
      </c>
      <c r="D32" s="15">
        <f>D33+D34</f>
        <v>222254.2</v>
      </c>
      <c r="E32" s="15">
        <f t="shared" si="0"/>
        <v>90.64629484918537</v>
      </c>
    </row>
    <row r="33" spans="1:6" s="2" customFormat="1" ht="57" customHeight="1">
      <c r="A33" s="35" t="s">
        <v>218</v>
      </c>
      <c r="B33" s="18" t="s">
        <v>219</v>
      </c>
      <c r="C33" s="27">
        <v>29250</v>
      </c>
      <c r="D33" s="93">
        <v>30665.5</v>
      </c>
      <c r="E33" s="15">
        <f t="shared" si="0"/>
        <v>104.83931623931623</v>
      </c>
      <c r="F33" s="83"/>
    </row>
    <row r="34" spans="1:6" s="2" customFormat="1" ht="27" customHeight="1">
      <c r="A34" s="35" t="s">
        <v>341</v>
      </c>
      <c r="B34" s="18" t="s">
        <v>27</v>
      </c>
      <c r="C34" s="27">
        <v>215938.4</v>
      </c>
      <c r="D34" s="93">
        <v>191588.7</v>
      </c>
      <c r="E34" s="15">
        <f t="shared" si="0"/>
        <v>88.72377492840552</v>
      </c>
      <c r="F34" s="83"/>
    </row>
    <row r="35" spans="1:5" s="2" customFormat="1" ht="23.25" customHeight="1">
      <c r="A35" s="24" t="s">
        <v>21</v>
      </c>
      <c r="B35" s="16" t="s">
        <v>32</v>
      </c>
      <c r="C35" s="15">
        <f>C36+C37</f>
        <v>8078</v>
      </c>
      <c r="D35" s="15">
        <f>D36+D37</f>
        <v>7669.7</v>
      </c>
      <c r="E35" s="15">
        <f t="shared" si="0"/>
        <v>94.94553107204753</v>
      </c>
    </row>
    <row r="36" spans="1:5" s="2" customFormat="1" ht="57" customHeight="1">
      <c r="A36" s="35" t="s">
        <v>220</v>
      </c>
      <c r="B36" s="95" t="s">
        <v>221</v>
      </c>
      <c r="C36" s="52">
        <v>7983</v>
      </c>
      <c r="D36" s="52">
        <v>7574.7</v>
      </c>
      <c r="E36" s="15">
        <f t="shared" si="0"/>
        <v>94.88538143555054</v>
      </c>
    </row>
    <row r="37" spans="1:6" s="2" customFormat="1" ht="35.25" customHeight="1">
      <c r="A37" s="35" t="s">
        <v>222</v>
      </c>
      <c r="B37" s="19" t="s">
        <v>223</v>
      </c>
      <c r="C37" s="27">
        <f>105-10</f>
        <v>95</v>
      </c>
      <c r="D37" s="27">
        <v>95</v>
      </c>
      <c r="E37" s="15">
        <f t="shared" si="0"/>
        <v>100</v>
      </c>
      <c r="F37" s="84"/>
    </row>
    <row r="38" spans="1:6" s="2" customFormat="1" ht="35.25" customHeight="1">
      <c r="A38" s="96" t="s">
        <v>224</v>
      </c>
      <c r="B38" s="16" t="s">
        <v>225</v>
      </c>
      <c r="C38" s="70">
        <v>0</v>
      </c>
      <c r="D38" s="70">
        <v>-4.2</v>
      </c>
      <c r="E38" s="15"/>
      <c r="F38" s="84"/>
    </row>
    <row r="39" spans="1:7" s="2" customFormat="1" ht="52.5" customHeight="1">
      <c r="A39" s="24" t="s">
        <v>12</v>
      </c>
      <c r="B39" s="12" t="s">
        <v>7</v>
      </c>
      <c r="C39" s="15">
        <f>C40+C44+C46</f>
        <v>100382.7</v>
      </c>
      <c r="D39" s="15">
        <f>D40+D44+D46</f>
        <v>100532.29999999999</v>
      </c>
      <c r="E39" s="15">
        <f t="shared" si="0"/>
        <v>100.14902966347785</v>
      </c>
      <c r="F39" s="10"/>
      <c r="G39" s="10"/>
    </row>
    <row r="40" spans="1:5" s="2" customFormat="1" ht="93.75" customHeight="1">
      <c r="A40" s="35" t="s">
        <v>13</v>
      </c>
      <c r="B40" s="66" t="s">
        <v>125</v>
      </c>
      <c r="C40" s="11">
        <f>C41+C42+C43</f>
        <v>86442.9</v>
      </c>
      <c r="D40" s="11">
        <f>D41+D42+D43</f>
        <v>86235.9</v>
      </c>
      <c r="E40" s="15">
        <f t="shared" si="0"/>
        <v>99.76053556740924</v>
      </c>
    </row>
    <row r="41" spans="1:5" s="2" customFormat="1" ht="81" customHeight="1">
      <c r="A41" s="35" t="s">
        <v>342</v>
      </c>
      <c r="B41" s="67" t="s">
        <v>123</v>
      </c>
      <c r="C41" s="20">
        <f>38683-3031.4</f>
        <v>35651.6</v>
      </c>
      <c r="D41" s="20">
        <v>34790.8</v>
      </c>
      <c r="E41" s="15">
        <f t="shared" si="0"/>
        <v>97.58552210840469</v>
      </c>
    </row>
    <row r="42" spans="1:5" s="2" customFormat="1" ht="84" customHeight="1">
      <c r="A42" s="35" t="s">
        <v>343</v>
      </c>
      <c r="B42" s="19" t="s">
        <v>124</v>
      </c>
      <c r="C42" s="27">
        <f>18273.9+2680+4350</f>
        <v>25303.9</v>
      </c>
      <c r="D42" s="20">
        <v>24366.6</v>
      </c>
      <c r="E42" s="15">
        <f t="shared" si="0"/>
        <v>96.29582791585486</v>
      </c>
    </row>
    <row r="43" spans="1:5" s="2" customFormat="1" ht="45.75" customHeight="1">
      <c r="A43" s="35" t="s">
        <v>344</v>
      </c>
      <c r="B43" s="68" t="s">
        <v>126</v>
      </c>
      <c r="C43" s="27">
        <v>25487.4</v>
      </c>
      <c r="D43" s="20">
        <v>27078.5</v>
      </c>
      <c r="E43" s="15">
        <f t="shared" si="0"/>
        <v>106.24269246765068</v>
      </c>
    </row>
    <row r="44" spans="1:5" s="2" customFormat="1" ht="39.75" customHeight="1">
      <c r="A44" s="35" t="s">
        <v>26</v>
      </c>
      <c r="B44" s="18" t="s">
        <v>34</v>
      </c>
      <c r="C44" s="11">
        <f>C45</f>
        <v>199</v>
      </c>
      <c r="D44" s="11">
        <f>D45</f>
        <v>199</v>
      </c>
      <c r="E44" s="15">
        <f t="shared" si="0"/>
        <v>100</v>
      </c>
    </row>
    <row r="45" spans="1:5" s="2" customFormat="1" ht="74.25" customHeight="1">
      <c r="A45" s="35" t="s">
        <v>345</v>
      </c>
      <c r="B45" s="21" t="s">
        <v>62</v>
      </c>
      <c r="C45" s="20">
        <f>1870-1671</f>
        <v>199</v>
      </c>
      <c r="D45" s="11">
        <v>199</v>
      </c>
      <c r="E45" s="15">
        <f t="shared" si="0"/>
        <v>100</v>
      </c>
    </row>
    <row r="46" spans="1:5" s="2" customFormat="1" ht="80.25" customHeight="1">
      <c r="A46" s="35" t="s">
        <v>38</v>
      </c>
      <c r="B46" s="18" t="s">
        <v>347</v>
      </c>
      <c r="C46" s="11">
        <f>C47+C48+C49</f>
        <v>13740.8</v>
      </c>
      <c r="D46" s="11">
        <f>D47+D48+D49</f>
        <v>14097.4</v>
      </c>
      <c r="E46" s="15">
        <f t="shared" si="0"/>
        <v>102.59519096413601</v>
      </c>
    </row>
    <row r="47" spans="1:5" s="2" customFormat="1" ht="78.75" customHeight="1">
      <c r="A47" s="35" t="s">
        <v>346</v>
      </c>
      <c r="B47" s="69" t="s">
        <v>164</v>
      </c>
      <c r="C47" s="27">
        <f>9571.9+683.1</f>
        <v>10255</v>
      </c>
      <c r="D47" s="11">
        <v>10332.7</v>
      </c>
      <c r="E47" s="15">
        <f t="shared" si="0"/>
        <v>100.75767918088738</v>
      </c>
    </row>
    <row r="48" spans="1:5" s="2" customFormat="1" ht="78.75" customHeight="1">
      <c r="A48" s="35" t="s">
        <v>348</v>
      </c>
      <c r="B48" s="85" t="s">
        <v>193</v>
      </c>
      <c r="C48" s="27">
        <v>118.8</v>
      </c>
      <c r="D48" s="11">
        <v>118.8</v>
      </c>
      <c r="E48" s="15">
        <f t="shared" si="0"/>
        <v>100</v>
      </c>
    </row>
    <row r="49" spans="1:5" s="2" customFormat="1" ht="109.5" customHeight="1">
      <c r="A49" s="35" t="s">
        <v>349</v>
      </c>
      <c r="B49" s="68" t="s">
        <v>132</v>
      </c>
      <c r="C49" s="27">
        <f>C50+C51</f>
        <v>3367</v>
      </c>
      <c r="D49" s="27">
        <f>D50+D51</f>
        <v>3645.8999999999996</v>
      </c>
      <c r="E49" s="15">
        <f t="shared" si="0"/>
        <v>108.28333828333827</v>
      </c>
    </row>
    <row r="50" spans="1:5" s="2" customFormat="1" ht="94.5" customHeight="1">
      <c r="A50" s="35" t="s">
        <v>350</v>
      </c>
      <c r="B50" s="26" t="s">
        <v>127</v>
      </c>
      <c r="C50" s="27">
        <v>2793.2</v>
      </c>
      <c r="D50" s="27">
        <v>3176.2</v>
      </c>
      <c r="E50" s="15">
        <f t="shared" si="0"/>
        <v>113.71187168838608</v>
      </c>
    </row>
    <row r="51" spans="1:5" s="2" customFormat="1" ht="89.25" customHeight="1">
      <c r="A51" s="35" t="s">
        <v>351</v>
      </c>
      <c r="B51" s="69" t="s">
        <v>128</v>
      </c>
      <c r="C51" s="27">
        <v>573.8</v>
      </c>
      <c r="D51" s="27">
        <v>469.7</v>
      </c>
      <c r="E51" s="15">
        <f t="shared" si="0"/>
        <v>81.85779017079122</v>
      </c>
    </row>
    <row r="52" spans="1:5" s="2" customFormat="1" ht="35.25" customHeight="1">
      <c r="A52" s="24" t="s">
        <v>5</v>
      </c>
      <c r="B52" s="12" t="s">
        <v>33</v>
      </c>
      <c r="C52" s="15">
        <f>C53</f>
        <v>631</v>
      </c>
      <c r="D52" s="15">
        <f>D53</f>
        <v>634.1</v>
      </c>
      <c r="E52" s="15">
        <f t="shared" si="0"/>
        <v>100.49128367670366</v>
      </c>
    </row>
    <row r="53" spans="1:5" s="2" customFormat="1" ht="33" customHeight="1">
      <c r="A53" s="35" t="s">
        <v>226</v>
      </c>
      <c r="B53" s="18" t="s">
        <v>227</v>
      </c>
      <c r="C53" s="27">
        <v>631</v>
      </c>
      <c r="D53" s="27">
        <v>634.1</v>
      </c>
      <c r="E53" s="15">
        <f t="shared" si="0"/>
        <v>100.49128367670366</v>
      </c>
    </row>
    <row r="54" spans="1:5" s="2" customFormat="1" ht="35.25" customHeight="1">
      <c r="A54" s="58" t="s">
        <v>104</v>
      </c>
      <c r="B54" s="57" t="s">
        <v>105</v>
      </c>
      <c r="C54" s="70">
        <f>C55+C56</f>
        <v>2582.2999999999997</v>
      </c>
      <c r="D54" s="70">
        <f>D55+D56</f>
        <v>7162.4</v>
      </c>
      <c r="E54" s="15">
        <f t="shared" si="0"/>
        <v>277.3651396042288</v>
      </c>
    </row>
    <row r="55" spans="1:5" s="2" customFormat="1" ht="35.25" customHeight="1">
      <c r="A55" s="59" t="s">
        <v>107</v>
      </c>
      <c r="B55" s="63" t="s">
        <v>106</v>
      </c>
      <c r="C55" s="62">
        <v>134.7</v>
      </c>
      <c r="D55" s="62">
        <v>139.5</v>
      </c>
      <c r="E55" s="15">
        <f t="shared" si="0"/>
        <v>103.56347438752785</v>
      </c>
    </row>
    <row r="56" spans="1:5" s="2" customFormat="1" ht="32.25" customHeight="1">
      <c r="A56" s="59" t="s">
        <v>156</v>
      </c>
      <c r="B56" s="63" t="s">
        <v>136</v>
      </c>
      <c r="C56" s="62">
        <v>2447.6</v>
      </c>
      <c r="D56" s="62">
        <v>7022.9</v>
      </c>
      <c r="E56" s="15">
        <f t="shared" si="0"/>
        <v>286.9300539303808</v>
      </c>
    </row>
    <row r="57" spans="1:5" s="2" customFormat="1" ht="32.25" customHeight="1">
      <c r="A57" s="12" t="s">
        <v>8</v>
      </c>
      <c r="B57" s="24" t="s">
        <v>28</v>
      </c>
      <c r="C57" s="15">
        <f>C58+C60+C62</f>
        <v>18886.3</v>
      </c>
      <c r="D57" s="15">
        <f>D58+D60+D62</f>
        <v>18962.3</v>
      </c>
      <c r="E57" s="15">
        <f t="shared" si="0"/>
        <v>100.40240809475651</v>
      </c>
    </row>
    <row r="58" spans="1:9" s="2" customFormat="1" ht="27" customHeight="1">
      <c r="A58" s="37" t="s">
        <v>9</v>
      </c>
      <c r="B58" s="44" t="s">
        <v>29</v>
      </c>
      <c r="C58" s="11">
        <f>C59</f>
        <v>1430.6</v>
      </c>
      <c r="D58" s="11">
        <f>D59</f>
        <v>1430.6</v>
      </c>
      <c r="E58" s="15">
        <f t="shared" si="0"/>
        <v>100</v>
      </c>
      <c r="H58" s="56"/>
      <c r="I58" s="56"/>
    </row>
    <row r="59" spans="1:5" s="2" customFormat="1" ht="33" customHeight="1">
      <c r="A59" s="37" t="s">
        <v>228</v>
      </c>
      <c r="B59" s="71" t="s">
        <v>229</v>
      </c>
      <c r="C59" s="27">
        <f>440.4+990.2</f>
        <v>1430.6</v>
      </c>
      <c r="D59" s="11">
        <v>1430.6</v>
      </c>
      <c r="E59" s="15">
        <f t="shared" si="0"/>
        <v>100</v>
      </c>
    </row>
    <row r="60" spans="1:8" s="2" customFormat="1" ht="86.25" customHeight="1">
      <c r="A60" s="37" t="s">
        <v>10</v>
      </c>
      <c r="B60" s="40" t="s">
        <v>129</v>
      </c>
      <c r="C60" s="11">
        <f>C61</f>
        <v>16915</v>
      </c>
      <c r="D60" s="11">
        <f>D61</f>
        <v>16987.3</v>
      </c>
      <c r="E60" s="15">
        <f t="shared" si="0"/>
        <v>100.42743127401714</v>
      </c>
      <c r="H60" s="56"/>
    </row>
    <row r="61" spans="1:9" s="2" customFormat="1" ht="99.75" customHeight="1">
      <c r="A61" s="37" t="s">
        <v>230</v>
      </c>
      <c r="B61" s="48" t="s">
        <v>231</v>
      </c>
      <c r="C61" s="27">
        <f>5440+7000+3505+970</f>
        <v>16915</v>
      </c>
      <c r="D61" s="11">
        <v>16987.3</v>
      </c>
      <c r="E61" s="15">
        <f t="shared" si="0"/>
        <v>100.42743127401714</v>
      </c>
      <c r="I61" s="56"/>
    </row>
    <row r="62" spans="1:5" s="2" customFormat="1" ht="30" customHeight="1">
      <c r="A62" s="37" t="s">
        <v>39</v>
      </c>
      <c r="B62" s="44" t="s">
        <v>234</v>
      </c>
      <c r="C62" s="11">
        <f>C63+C64</f>
        <v>540.6999999999999</v>
      </c>
      <c r="D62" s="11">
        <f>D63+D64</f>
        <v>544.4</v>
      </c>
      <c r="E62" s="15">
        <f t="shared" si="0"/>
        <v>100.68429813205107</v>
      </c>
    </row>
    <row r="63" spans="1:5" s="2" customFormat="1" ht="56.25" customHeight="1">
      <c r="A63" s="37" t="s">
        <v>232</v>
      </c>
      <c r="B63" s="49" t="s">
        <v>233</v>
      </c>
      <c r="C63" s="20">
        <f>976.4-788.6</f>
        <v>187.79999999999995</v>
      </c>
      <c r="D63" s="20">
        <v>191.5</v>
      </c>
      <c r="E63" s="15">
        <f aca="true" t="shared" si="1" ref="E63:E116">D63/C63*100</f>
        <v>101.97018104366349</v>
      </c>
    </row>
    <row r="64" spans="1:5" s="2" customFormat="1" ht="56.25" customHeight="1">
      <c r="A64" s="37" t="s">
        <v>235</v>
      </c>
      <c r="B64" s="49" t="s">
        <v>236</v>
      </c>
      <c r="C64" s="20">
        <f>158.9+194</f>
        <v>352.9</v>
      </c>
      <c r="D64" s="93">
        <v>352.9</v>
      </c>
      <c r="E64" s="15">
        <f t="shared" si="1"/>
        <v>100</v>
      </c>
    </row>
    <row r="65" spans="1:5" s="2" customFormat="1" ht="24.75" customHeight="1">
      <c r="A65" s="12" t="s">
        <v>30</v>
      </c>
      <c r="B65" s="24" t="s">
        <v>25</v>
      </c>
      <c r="C65" s="15">
        <f>C66+C70+C74+C76+C77+C80+C82+C85+C89+C90+C93+C97+C101+C102+C103+C104+C105+C106</f>
        <v>4478.7</v>
      </c>
      <c r="D65" s="15">
        <f>D66+D70+D74+D76+D77+D80+D82+D85+D89+D90+D93+D97+D101+D102+D103+D104+D105+D106</f>
        <v>4593.95</v>
      </c>
      <c r="E65" s="15">
        <f t="shared" si="1"/>
        <v>102.57329135686695</v>
      </c>
    </row>
    <row r="66" spans="1:5" s="2" customFormat="1" ht="151.5" customHeight="1">
      <c r="A66" s="12" t="s">
        <v>90</v>
      </c>
      <c r="B66" s="43" t="s">
        <v>88</v>
      </c>
      <c r="C66" s="15">
        <f>C67+C69</f>
        <v>4.3</v>
      </c>
      <c r="D66" s="15">
        <f>D67+D69+D68</f>
        <v>8.7</v>
      </c>
      <c r="E66" s="15">
        <f t="shared" si="1"/>
        <v>202.32558139534885</v>
      </c>
    </row>
    <row r="67" spans="1:5" s="2" customFormat="1" ht="54" customHeight="1">
      <c r="A67" s="37" t="s">
        <v>240</v>
      </c>
      <c r="B67" s="41" t="s">
        <v>89</v>
      </c>
      <c r="C67" s="20">
        <f>4.1-0.3</f>
        <v>3.8</v>
      </c>
      <c r="D67" s="20">
        <v>3.2</v>
      </c>
      <c r="E67" s="52">
        <f t="shared" si="1"/>
        <v>84.21052631578948</v>
      </c>
    </row>
    <row r="68" spans="1:5" s="2" customFormat="1" ht="33" customHeight="1">
      <c r="A68" s="37" t="s">
        <v>241</v>
      </c>
      <c r="B68" s="41" t="s">
        <v>237</v>
      </c>
      <c r="C68" s="20">
        <v>0</v>
      </c>
      <c r="D68" s="20">
        <v>5</v>
      </c>
      <c r="E68" s="52"/>
    </row>
    <row r="69" spans="1:5" s="2" customFormat="1" ht="27.75" customHeight="1">
      <c r="A69" s="37" t="s">
        <v>242</v>
      </c>
      <c r="B69" s="41" t="s">
        <v>86</v>
      </c>
      <c r="C69" s="11">
        <f>3-2.5</f>
        <v>0.5</v>
      </c>
      <c r="D69" s="11">
        <v>0.5</v>
      </c>
      <c r="E69" s="52">
        <f t="shared" si="1"/>
        <v>100</v>
      </c>
    </row>
    <row r="70" spans="1:5" s="2" customFormat="1" ht="112.5" customHeight="1">
      <c r="A70" s="12" t="s">
        <v>91</v>
      </c>
      <c r="B70" s="43" t="s">
        <v>108</v>
      </c>
      <c r="C70" s="15">
        <f>C71+C73</f>
        <v>2.8</v>
      </c>
      <c r="D70" s="15">
        <f>D71+D73</f>
        <v>3.8</v>
      </c>
      <c r="E70" s="15">
        <f t="shared" si="1"/>
        <v>135.71428571428572</v>
      </c>
    </row>
    <row r="71" spans="1:5" s="2" customFormat="1" ht="50.25" customHeight="1">
      <c r="A71" s="61" t="s">
        <v>238</v>
      </c>
      <c r="B71" s="64" t="s">
        <v>100</v>
      </c>
      <c r="C71" s="52">
        <v>2</v>
      </c>
      <c r="D71" s="52">
        <v>2</v>
      </c>
      <c r="E71" s="52">
        <f t="shared" si="1"/>
        <v>100</v>
      </c>
    </row>
    <row r="72" spans="1:5" s="2" customFormat="1" ht="54" customHeight="1" hidden="1">
      <c r="A72" s="61" t="s">
        <v>101</v>
      </c>
      <c r="B72" s="64" t="s">
        <v>100</v>
      </c>
      <c r="C72" s="52">
        <v>0</v>
      </c>
      <c r="D72" s="52">
        <v>0</v>
      </c>
      <c r="E72" s="52" t="e">
        <f t="shared" si="1"/>
        <v>#DIV/0!</v>
      </c>
    </row>
    <row r="73" spans="1:5" s="2" customFormat="1" ht="28.5" customHeight="1">
      <c r="A73" s="61" t="s">
        <v>239</v>
      </c>
      <c r="B73" s="64" t="s">
        <v>86</v>
      </c>
      <c r="C73" s="52">
        <f>1.2-0.4</f>
        <v>0.7999999999999999</v>
      </c>
      <c r="D73" s="52">
        <v>1.8</v>
      </c>
      <c r="E73" s="52">
        <f t="shared" si="1"/>
        <v>225.00000000000006</v>
      </c>
    </row>
    <row r="74" spans="1:5" s="2" customFormat="1" ht="95.25" customHeight="1">
      <c r="A74" s="53" t="s">
        <v>102</v>
      </c>
      <c r="B74" s="54" t="s">
        <v>109</v>
      </c>
      <c r="C74" s="60">
        <f>C75</f>
        <v>1.9</v>
      </c>
      <c r="D74" s="60">
        <f>D75</f>
        <v>0.4</v>
      </c>
      <c r="E74" s="15">
        <f t="shared" si="1"/>
        <v>21.05263157894737</v>
      </c>
    </row>
    <row r="75" spans="1:5" s="2" customFormat="1" ht="24.75" customHeight="1">
      <c r="A75" s="37" t="s">
        <v>243</v>
      </c>
      <c r="B75" s="41" t="s">
        <v>103</v>
      </c>
      <c r="C75" s="11">
        <v>1.9</v>
      </c>
      <c r="D75" s="11">
        <v>0.4</v>
      </c>
      <c r="E75" s="15">
        <f t="shared" si="1"/>
        <v>21.05263157894737</v>
      </c>
    </row>
    <row r="76" spans="1:5" s="2" customFormat="1" ht="80.25" customHeight="1">
      <c r="A76" s="53" t="s">
        <v>244</v>
      </c>
      <c r="B76" s="43" t="s">
        <v>194</v>
      </c>
      <c r="C76" s="60">
        <v>30</v>
      </c>
      <c r="D76" s="60">
        <v>30</v>
      </c>
      <c r="E76" s="15">
        <f t="shared" si="1"/>
        <v>100</v>
      </c>
    </row>
    <row r="77" spans="1:5" s="2" customFormat="1" ht="115.5" customHeight="1">
      <c r="A77" s="12" t="s">
        <v>196</v>
      </c>
      <c r="B77" s="43" t="s">
        <v>195</v>
      </c>
      <c r="C77" s="60">
        <f>C78+C79</f>
        <v>3.2</v>
      </c>
      <c r="D77" s="60">
        <f>D78+D79</f>
        <v>3.2</v>
      </c>
      <c r="E77" s="15">
        <f t="shared" si="1"/>
        <v>100</v>
      </c>
    </row>
    <row r="78" spans="1:5" s="2" customFormat="1" ht="56.25" customHeight="1">
      <c r="A78" s="37" t="s">
        <v>245</v>
      </c>
      <c r="B78" s="41" t="s">
        <v>197</v>
      </c>
      <c r="C78" s="11">
        <v>2.2</v>
      </c>
      <c r="D78" s="11">
        <v>2.2</v>
      </c>
      <c r="E78" s="52">
        <f t="shared" si="1"/>
        <v>100</v>
      </c>
    </row>
    <row r="79" spans="1:5" s="2" customFormat="1" ht="30" customHeight="1">
      <c r="A79" s="37" t="s">
        <v>246</v>
      </c>
      <c r="B79" s="41" t="s">
        <v>86</v>
      </c>
      <c r="C79" s="11">
        <v>1</v>
      </c>
      <c r="D79" s="11">
        <v>1</v>
      </c>
      <c r="E79" s="52">
        <f t="shared" si="1"/>
        <v>100</v>
      </c>
    </row>
    <row r="80" spans="1:5" s="2" customFormat="1" ht="100.5" customHeight="1">
      <c r="A80" s="53" t="s">
        <v>130</v>
      </c>
      <c r="B80" s="54" t="s">
        <v>131</v>
      </c>
      <c r="C80" s="60">
        <f>C81</f>
        <v>9.5</v>
      </c>
      <c r="D80" s="60">
        <f>D81</f>
        <v>9.5</v>
      </c>
      <c r="E80" s="15">
        <f t="shared" si="1"/>
        <v>100</v>
      </c>
    </row>
    <row r="81" spans="1:5" s="2" customFormat="1" ht="28.5" customHeight="1">
      <c r="A81" s="61" t="s">
        <v>247</v>
      </c>
      <c r="B81" s="41" t="s">
        <v>86</v>
      </c>
      <c r="C81" s="52">
        <f>1.5+5.5+2.5</f>
        <v>9.5</v>
      </c>
      <c r="D81" s="52">
        <v>9.5</v>
      </c>
      <c r="E81" s="52">
        <f t="shared" si="1"/>
        <v>100</v>
      </c>
    </row>
    <row r="82" spans="1:5" s="2" customFormat="1" ht="113.25" customHeight="1">
      <c r="A82" s="53" t="s">
        <v>112</v>
      </c>
      <c r="B82" s="54" t="s">
        <v>111</v>
      </c>
      <c r="C82" s="60">
        <f>C83+C84</f>
        <v>24</v>
      </c>
      <c r="D82" s="60">
        <f>D83+D84</f>
        <v>24</v>
      </c>
      <c r="E82" s="15">
        <f t="shared" si="1"/>
        <v>100</v>
      </c>
    </row>
    <row r="83" spans="1:5" s="2" customFormat="1" ht="45" customHeight="1">
      <c r="A83" s="55" t="s">
        <v>248</v>
      </c>
      <c r="B83" s="64" t="s">
        <v>113</v>
      </c>
      <c r="C83" s="89">
        <f>7.7+15.3</f>
        <v>23</v>
      </c>
      <c r="D83" s="89">
        <v>23</v>
      </c>
      <c r="E83" s="52">
        <f t="shared" si="1"/>
        <v>100</v>
      </c>
    </row>
    <row r="84" spans="1:5" s="2" customFormat="1" ht="27.75" customHeight="1">
      <c r="A84" s="55" t="s">
        <v>249</v>
      </c>
      <c r="B84" s="64" t="s">
        <v>86</v>
      </c>
      <c r="C84" s="52">
        <f>1.8-0.8</f>
        <v>1</v>
      </c>
      <c r="D84" s="89">
        <v>1</v>
      </c>
      <c r="E84" s="52">
        <f t="shared" si="1"/>
        <v>100</v>
      </c>
    </row>
    <row r="85" spans="1:5" s="2" customFormat="1" ht="142.5" customHeight="1">
      <c r="A85" s="12" t="s">
        <v>92</v>
      </c>
      <c r="B85" s="43" t="s">
        <v>83</v>
      </c>
      <c r="C85" s="15">
        <f>C86+C87+C88</f>
        <v>21.3</v>
      </c>
      <c r="D85" s="22">
        <f>D86+D87+D88</f>
        <v>22</v>
      </c>
      <c r="E85" s="15">
        <f t="shared" si="1"/>
        <v>103.28638497652582</v>
      </c>
    </row>
    <row r="86" spans="1:5" s="2" customFormat="1" ht="39.75" customHeight="1">
      <c r="A86" s="37" t="s">
        <v>250</v>
      </c>
      <c r="B86" s="50" t="s">
        <v>85</v>
      </c>
      <c r="C86" s="11">
        <f>0.5+9.5</f>
        <v>10</v>
      </c>
      <c r="D86" s="11">
        <v>10.4</v>
      </c>
      <c r="E86" s="15">
        <f t="shared" si="1"/>
        <v>104</v>
      </c>
    </row>
    <row r="87" spans="1:5" s="2" customFormat="1" ht="36.75" customHeight="1">
      <c r="A87" s="37" t="s">
        <v>251</v>
      </c>
      <c r="B87" s="41" t="s">
        <v>87</v>
      </c>
      <c r="C87" s="11">
        <f>2.5+8.6</f>
        <v>11.1</v>
      </c>
      <c r="D87" s="11">
        <v>11.4</v>
      </c>
      <c r="E87" s="15">
        <f t="shared" si="1"/>
        <v>102.70270270270272</v>
      </c>
    </row>
    <row r="88" spans="1:5" s="2" customFormat="1" ht="24.75" customHeight="1">
      <c r="A88" s="37" t="s">
        <v>252</v>
      </c>
      <c r="B88" s="41" t="s">
        <v>86</v>
      </c>
      <c r="C88" s="11">
        <f>18-17.8</f>
        <v>0.1999999999999993</v>
      </c>
      <c r="D88" s="11">
        <v>0.2</v>
      </c>
      <c r="E88" s="15">
        <f t="shared" si="1"/>
        <v>100.00000000000036</v>
      </c>
    </row>
    <row r="89" spans="1:5" s="2" customFormat="1" ht="127.5" customHeight="1">
      <c r="A89" s="12" t="s">
        <v>253</v>
      </c>
      <c r="B89" s="43" t="s">
        <v>84</v>
      </c>
      <c r="C89" s="15">
        <f>50+5</f>
        <v>55</v>
      </c>
      <c r="D89" s="15">
        <v>75</v>
      </c>
      <c r="E89" s="15">
        <f t="shared" si="1"/>
        <v>136.36363636363635</v>
      </c>
    </row>
    <row r="90" spans="1:5" s="2" customFormat="1" ht="106.5" customHeight="1">
      <c r="A90" s="12" t="s">
        <v>198</v>
      </c>
      <c r="B90" s="43" t="s">
        <v>199</v>
      </c>
      <c r="C90" s="15">
        <f>C91+C92</f>
        <v>1.6</v>
      </c>
      <c r="D90" s="15">
        <f>D91+D92</f>
        <v>1.6</v>
      </c>
      <c r="E90" s="15">
        <f t="shared" si="1"/>
        <v>100</v>
      </c>
    </row>
    <row r="91" spans="1:5" s="2" customFormat="1" ht="90.75" customHeight="1">
      <c r="A91" s="55" t="s">
        <v>254</v>
      </c>
      <c r="B91" s="64" t="s">
        <v>200</v>
      </c>
      <c r="C91" s="52">
        <v>1.5</v>
      </c>
      <c r="D91" s="52">
        <v>1.5</v>
      </c>
      <c r="E91" s="52">
        <f t="shared" si="1"/>
        <v>100</v>
      </c>
    </row>
    <row r="92" spans="1:5" s="2" customFormat="1" ht="32.25" customHeight="1">
      <c r="A92" s="55" t="s">
        <v>255</v>
      </c>
      <c r="B92" s="64" t="s">
        <v>86</v>
      </c>
      <c r="C92" s="52">
        <v>0.1</v>
      </c>
      <c r="D92" s="52">
        <v>0.1</v>
      </c>
      <c r="E92" s="52">
        <f t="shared" si="1"/>
        <v>100</v>
      </c>
    </row>
    <row r="93" spans="1:5" s="2" customFormat="1" ht="102" customHeight="1">
      <c r="A93" s="12" t="s">
        <v>98</v>
      </c>
      <c r="B93" s="43" t="s">
        <v>93</v>
      </c>
      <c r="C93" s="15">
        <f>C94+C95+C96</f>
        <v>221.6</v>
      </c>
      <c r="D93" s="15">
        <f>D94+D95+D96</f>
        <v>231.57</v>
      </c>
      <c r="E93" s="15">
        <f t="shared" si="1"/>
        <v>104.49909747292419</v>
      </c>
    </row>
    <row r="94" spans="1:5" s="2" customFormat="1" ht="128.25" customHeight="1">
      <c r="A94" s="37" t="s">
        <v>256</v>
      </c>
      <c r="B94" s="41" t="s">
        <v>99</v>
      </c>
      <c r="C94" s="11">
        <f>86+74.5</f>
        <v>160.5</v>
      </c>
      <c r="D94" s="11">
        <v>160.5</v>
      </c>
      <c r="E94" s="52">
        <f t="shared" si="1"/>
        <v>100</v>
      </c>
    </row>
    <row r="95" spans="1:5" s="2" customFormat="1" ht="25.5" customHeight="1">
      <c r="A95" s="37" t="s">
        <v>259</v>
      </c>
      <c r="B95" s="41" t="s">
        <v>258</v>
      </c>
      <c r="C95" s="11">
        <v>0.1</v>
      </c>
      <c r="D95" s="11">
        <v>0.07</v>
      </c>
      <c r="E95" s="52">
        <f t="shared" si="1"/>
        <v>70</v>
      </c>
    </row>
    <row r="96" spans="1:5" s="2" customFormat="1" ht="68.25" customHeight="1">
      <c r="A96" s="37" t="s">
        <v>257</v>
      </c>
      <c r="B96" s="41" t="s">
        <v>201</v>
      </c>
      <c r="C96" s="11">
        <f>36+25</f>
        <v>61</v>
      </c>
      <c r="D96" s="11">
        <v>71</v>
      </c>
      <c r="E96" s="52">
        <f t="shared" si="1"/>
        <v>116.39344262295081</v>
      </c>
    </row>
    <row r="97" spans="1:5" s="2" customFormat="1" ht="116.25" customHeight="1">
      <c r="A97" s="12" t="s">
        <v>94</v>
      </c>
      <c r="B97" s="43" t="s">
        <v>95</v>
      </c>
      <c r="C97" s="15">
        <f>C98+C99+C100</f>
        <v>613.8</v>
      </c>
      <c r="D97" s="15">
        <f>D98+D99+D100</f>
        <v>649.7</v>
      </c>
      <c r="E97" s="15">
        <f t="shared" si="1"/>
        <v>105.84881068752038</v>
      </c>
    </row>
    <row r="98" spans="1:5" s="2" customFormat="1" ht="36" customHeight="1">
      <c r="A98" s="37" t="s">
        <v>260</v>
      </c>
      <c r="B98" s="64" t="s">
        <v>206</v>
      </c>
      <c r="C98" s="52">
        <v>2.5</v>
      </c>
      <c r="D98" s="52">
        <v>2.5</v>
      </c>
      <c r="E98" s="52">
        <f t="shared" si="1"/>
        <v>100</v>
      </c>
    </row>
    <row r="99" spans="1:5" s="2" customFormat="1" ht="33" customHeight="1">
      <c r="A99" s="37" t="s">
        <v>261</v>
      </c>
      <c r="B99" s="41" t="s">
        <v>96</v>
      </c>
      <c r="C99" s="11">
        <f>0.9-0.4</f>
        <v>0.5</v>
      </c>
      <c r="D99" s="11">
        <v>0</v>
      </c>
      <c r="E99" s="15"/>
    </row>
    <row r="100" spans="1:5" s="2" customFormat="1" ht="23.25" customHeight="1">
      <c r="A100" s="37" t="s">
        <v>262</v>
      </c>
      <c r="B100" s="41" t="s">
        <v>86</v>
      </c>
      <c r="C100" s="11">
        <v>610.8</v>
      </c>
      <c r="D100" s="11">
        <v>647.2</v>
      </c>
      <c r="E100" s="52">
        <f t="shared" si="1"/>
        <v>105.9593975114604</v>
      </c>
    </row>
    <row r="101" spans="1:5" s="2" customFormat="1" ht="75.75" customHeight="1">
      <c r="A101" s="53" t="s">
        <v>263</v>
      </c>
      <c r="B101" s="54" t="s">
        <v>264</v>
      </c>
      <c r="C101" s="60">
        <f>130+11</f>
        <v>141</v>
      </c>
      <c r="D101" s="60">
        <v>143</v>
      </c>
      <c r="E101" s="15">
        <f t="shared" si="1"/>
        <v>101.41843971631207</v>
      </c>
    </row>
    <row r="102" spans="1:5" s="2" customFormat="1" ht="81" customHeight="1">
      <c r="A102" s="12" t="s">
        <v>97</v>
      </c>
      <c r="B102" s="51" t="s">
        <v>110</v>
      </c>
      <c r="C102" s="15">
        <v>1364.7</v>
      </c>
      <c r="D102" s="15">
        <v>1375.4</v>
      </c>
      <c r="E102" s="15">
        <f t="shared" si="1"/>
        <v>100.7840551036858</v>
      </c>
    </row>
    <row r="103" spans="1:5" s="2" customFormat="1" ht="84.75" customHeight="1">
      <c r="A103" s="53" t="s">
        <v>265</v>
      </c>
      <c r="B103" s="86" t="s">
        <v>202</v>
      </c>
      <c r="C103" s="60">
        <v>162.7</v>
      </c>
      <c r="D103" s="60">
        <v>166.8</v>
      </c>
      <c r="E103" s="15">
        <f t="shared" si="1"/>
        <v>102.51997541487401</v>
      </c>
    </row>
    <row r="104" spans="1:5" s="2" customFormat="1" ht="69.75" customHeight="1">
      <c r="A104" s="53" t="s">
        <v>267</v>
      </c>
      <c r="B104" s="86" t="s">
        <v>266</v>
      </c>
      <c r="C104" s="60">
        <f>1568+241</f>
        <v>1809</v>
      </c>
      <c r="D104" s="60">
        <v>1836.9</v>
      </c>
      <c r="E104" s="15">
        <f t="shared" si="1"/>
        <v>101.54228855721395</v>
      </c>
    </row>
    <row r="105" spans="1:5" s="2" customFormat="1" ht="144" customHeight="1">
      <c r="A105" s="53" t="s">
        <v>203</v>
      </c>
      <c r="B105" s="87" t="s">
        <v>268</v>
      </c>
      <c r="C105" s="60">
        <v>11.2</v>
      </c>
      <c r="D105" s="60">
        <v>11.3</v>
      </c>
      <c r="E105" s="15">
        <f t="shared" si="1"/>
        <v>100.89285714285717</v>
      </c>
    </row>
    <row r="106" spans="1:5" s="2" customFormat="1" ht="84.75" customHeight="1">
      <c r="A106" s="53" t="s">
        <v>269</v>
      </c>
      <c r="B106" s="86" t="s">
        <v>204</v>
      </c>
      <c r="C106" s="60">
        <v>1.1</v>
      </c>
      <c r="D106" s="60">
        <v>1.08</v>
      </c>
      <c r="E106" s="15">
        <f t="shared" si="1"/>
        <v>98.18181818181819</v>
      </c>
    </row>
    <row r="107" spans="1:5" s="2" customFormat="1" ht="24.75" customHeight="1">
      <c r="A107" s="53" t="s">
        <v>35</v>
      </c>
      <c r="B107" s="24" t="s">
        <v>11</v>
      </c>
      <c r="C107" s="15">
        <f>C108+C111</f>
        <v>749.9999999999927</v>
      </c>
      <c r="D107" s="15">
        <f>D108+D111</f>
        <v>750</v>
      </c>
      <c r="E107" s="15">
        <f t="shared" si="1"/>
        <v>100.00000000000098</v>
      </c>
    </row>
    <row r="108" spans="1:5" s="2" customFormat="1" ht="21.75" customHeight="1">
      <c r="A108" s="37" t="s">
        <v>40</v>
      </c>
      <c r="B108" s="13" t="s">
        <v>42</v>
      </c>
      <c r="C108" s="60">
        <f>C109+C110</f>
        <v>729.9999999999927</v>
      </c>
      <c r="D108" s="60">
        <f>D109+D110</f>
        <v>730</v>
      </c>
      <c r="E108" s="15">
        <f t="shared" si="1"/>
        <v>100.000000000001</v>
      </c>
    </row>
    <row r="109" spans="1:5" s="2" customFormat="1" ht="30.75" customHeight="1">
      <c r="A109" s="37" t="s">
        <v>40</v>
      </c>
      <c r="B109" s="48" t="s">
        <v>71</v>
      </c>
      <c r="C109" s="20">
        <f>1057-334</f>
        <v>723</v>
      </c>
      <c r="D109" s="20">
        <v>723</v>
      </c>
      <c r="E109" s="52">
        <f t="shared" si="1"/>
        <v>100</v>
      </c>
    </row>
    <row r="110" spans="1:5" s="2" customFormat="1" ht="36" customHeight="1">
      <c r="A110" s="37" t="s">
        <v>40</v>
      </c>
      <c r="B110" s="48" t="s">
        <v>114</v>
      </c>
      <c r="C110" s="11">
        <f>130000-97053.6-32946.4+7</f>
        <v>6.999999999992724</v>
      </c>
      <c r="D110" s="20">
        <v>7</v>
      </c>
      <c r="E110" s="52">
        <f t="shared" si="1"/>
        <v>100.00000000010394</v>
      </c>
    </row>
    <row r="111" spans="1:5" s="2" customFormat="1" ht="27" customHeight="1">
      <c r="A111" s="53" t="s">
        <v>179</v>
      </c>
      <c r="B111" s="13" t="s">
        <v>178</v>
      </c>
      <c r="C111" s="60">
        <f>C112</f>
        <v>20</v>
      </c>
      <c r="D111" s="60">
        <f>D112</f>
        <v>20</v>
      </c>
      <c r="E111" s="15">
        <f t="shared" si="1"/>
        <v>100</v>
      </c>
    </row>
    <row r="112" spans="1:5" s="2" customFormat="1" ht="36" customHeight="1">
      <c r="A112" s="53" t="s">
        <v>180</v>
      </c>
      <c r="B112" s="13" t="s">
        <v>177</v>
      </c>
      <c r="C112" s="60">
        <f>C113+C114</f>
        <v>20</v>
      </c>
      <c r="D112" s="60">
        <f>D113+D114</f>
        <v>20</v>
      </c>
      <c r="E112" s="15">
        <f t="shared" si="1"/>
        <v>100</v>
      </c>
    </row>
    <row r="113" spans="1:5" s="2" customFormat="1" ht="57.75" customHeight="1">
      <c r="A113" s="37" t="s">
        <v>270</v>
      </c>
      <c r="B113" s="41" t="s">
        <v>175</v>
      </c>
      <c r="C113" s="11">
        <v>10</v>
      </c>
      <c r="D113" s="20">
        <v>10</v>
      </c>
      <c r="E113" s="52">
        <f t="shared" si="1"/>
        <v>100</v>
      </c>
    </row>
    <row r="114" spans="1:5" s="2" customFormat="1" ht="54.75" customHeight="1">
      <c r="A114" s="37" t="s">
        <v>271</v>
      </c>
      <c r="B114" s="41" t="s">
        <v>176</v>
      </c>
      <c r="C114" s="11">
        <v>10</v>
      </c>
      <c r="D114" s="20">
        <v>10</v>
      </c>
      <c r="E114" s="52">
        <f t="shared" si="1"/>
        <v>100</v>
      </c>
    </row>
    <row r="115" spans="1:5" s="2" customFormat="1" ht="27.75" customHeight="1">
      <c r="A115" s="12" t="s">
        <v>23</v>
      </c>
      <c r="B115" s="24" t="s">
        <v>15</v>
      </c>
      <c r="C115" s="25">
        <f>C116+C182</f>
        <v>1939653.4</v>
      </c>
      <c r="D115" s="25">
        <f>D116+D182</f>
        <v>1925767.9999999998</v>
      </c>
      <c r="E115" s="15">
        <f t="shared" si="1"/>
        <v>99.28412983474263</v>
      </c>
    </row>
    <row r="116" spans="1:5" s="2" customFormat="1" ht="34.5" customHeight="1">
      <c r="A116" s="37" t="s">
        <v>24</v>
      </c>
      <c r="B116" s="13" t="s">
        <v>41</v>
      </c>
      <c r="C116" s="22">
        <f>C117+C121+C148+C175</f>
        <v>1944559.2999999998</v>
      </c>
      <c r="D116" s="22">
        <f>D117+D121+D148+D175</f>
        <v>1934387.2999999998</v>
      </c>
      <c r="E116" s="15">
        <f t="shared" si="1"/>
        <v>99.47689947022957</v>
      </c>
    </row>
    <row r="117" spans="1:5" s="2" customFormat="1" ht="33.75" customHeight="1">
      <c r="A117" s="12" t="s">
        <v>55</v>
      </c>
      <c r="B117" s="13" t="s">
        <v>52</v>
      </c>
      <c r="C117" s="15">
        <f>C118+C119+C120</f>
        <v>126667.7</v>
      </c>
      <c r="D117" s="15">
        <f>D118+D119+D120</f>
        <v>126667.7</v>
      </c>
      <c r="E117" s="15">
        <f aca="true" t="shared" si="2" ref="E117:E149">D117/C117*100</f>
        <v>100</v>
      </c>
    </row>
    <row r="118" spans="1:5" s="2" customFormat="1" ht="47.25" customHeight="1">
      <c r="A118" s="37" t="s">
        <v>272</v>
      </c>
      <c r="B118" s="41" t="s">
        <v>72</v>
      </c>
      <c r="C118" s="27">
        <v>874</v>
      </c>
      <c r="D118" s="27">
        <v>874</v>
      </c>
      <c r="E118" s="52">
        <f t="shared" si="2"/>
        <v>100</v>
      </c>
    </row>
    <row r="119" spans="1:5" s="2" customFormat="1" ht="30.75" customHeight="1">
      <c r="A119" s="37" t="s">
        <v>273</v>
      </c>
      <c r="B119" s="41" t="s">
        <v>184</v>
      </c>
      <c r="C119" s="27">
        <v>121147</v>
      </c>
      <c r="D119" s="27">
        <v>121147</v>
      </c>
      <c r="E119" s="52">
        <f t="shared" si="2"/>
        <v>100</v>
      </c>
    </row>
    <row r="120" spans="1:5" s="2" customFormat="1" ht="39" customHeight="1">
      <c r="A120" s="37" t="s">
        <v>274</v>
      </c>
      <c r="B120" s="41" t="s">
        <v>205</v>
      </c>
      <c r="C120" s="62">
        <v>4646.7</v>
      </c>
      <c r="D120" s="27">
        <v>4646.7</v>
      </c>
      <c r="E120" s="52">
        <f t="shared" si="2"/>
        <v>100</v>
      </c>
    </row>
    <row r="121" spans="1:5" s="2" customFormat="1" ht="39" customHeight="1">
      <c r="A121" s="38" t="s">
        <v>59</v>
      </c>
      <c r="B121" s="28" t="s">
        <v>64</v>
      </c>
      <c r="C121" s="22">
        <f>C122+C123+C124+C125+C126+C127+C128+C133+C134</f>
        <v>1004616.9999999999</v>
      </c>
      <c r="D121" s="22">
        <f>D122+D123+D124+D125+D126+D127+D128+D133+D134</f>
        <v>997066.9999999999</v>
      </c>
      <c r="E121" s="15">
        <f t="shared" si="2"/>
        <v>99.24846981486478</v>
      </c>
    </row>
    <row r="122" spans="1:5" s="2" customFormat="1" ht="129.75" customHeight="1">
      <c r="A122" s="37" t="s">
        <v>275</v>
      </c>
      <c r="B122" s="41" t="s">
        <v>76</v>
      </c>
      <c r="C122" s="20">
        <f>5700+3233+3885-679</f>
        <v>12139</v>
      </c>
      <c r="D122" s="20">
        <v>12118.7</v>
      </c>
      <c r="E122" s="52">
        <f t="shared" si="2"/>
        <v>99.83277040942417</v>
      </c>
    </row>
    <row r="123" spans="1:5" s="2" customFormat="1" ht="35.25" customHeight="1">
      <c r="A123" s="37" t="s">
        <v>276</v>
      </c>
      <c r="B123" s="42" t="s">
        <v>160</v>
      </c>
      <c r="C123" s="20">
        <f>644883.6+1359937.5+687675.9-1955011</f>
        <v>737486</v>
      </c>
      <c r="D123" s="20">
        <v>737485.9</v>
      </c>
      <c r="E123" s="52">
        <f t="shared" si="2"/>
        <v>99.99998644042056</v>
      </c>
    </row>
    <row r="124" spans="1:5" s="2" customFormat="1" ht="110.25" customHeight="1">
      <c r="A124" s="39" t="s">
        <v>277</v>
      </c>
      <c r="B124" s="41" t="s">
        <v>147</v>
      </c>
      <c r="C124" s="20">
        <f>15398.3-1285.6</f>
        <v>14112.699999999999</v>
      </c>
      <c r="D124" s="27">
        <v>14112.7</v>
      </c>
      <c r="E124" s="52">
        <f t="shared" si="2"/>
        <v>100.00000000000003</v>
      </c>
    </row>
    <row r="125" spans="1:5" s="2" customFormat="1" ht="67.5" customHeight="1">
      <c r="A125" s="29" t="s">
        <v>278</v>
      </c>
      <c r="B125" s="41" t="s">
        <v>69</v>
      </c>
      <c r="C125" s="72">
        <f>27651+556-0.5-7825</f>
        <v>20381.5</v>
      </c>
      <c r="D125" s="72">
        <v>20310</v>
      </c>
      <c r="E125" s="52">
        <f t="shared" si="2"/>
        <v>99.64919166891544</v>
      </c>
    </row>
    <row r="126" spans="1:6" s="2" customFormat="1" ht="39" customHeight="1">
      <c r="A126" s="29" t="s">
        <v>279</v>
      </c>
      <c r="B126" s="41" t="s">
        <v>70</v>
      </c>
      <c r="C126" s="72">
        <f>14417-4315.3</f>
        <v>10101.7</v>
      </c>
      <c r="D126" s="72">
        <v>10101.6</v>
      </c>
      <c r="E126" s="52">
        <f t="shared" si="2"/>
        <v>99.99901006761237</v>
      </c>
      <c r="F126" s="47"/>
    </row>
    <row r="127" spans="1:6" s="2" customFormat="1" ht="61.5" customHeight="1">
      <c r="A127" s="29" t="s">
        <v>280</v>
      </c>
      <c r="B127" s="41" t="s">
        <v>188</v>
      </c>
      <c r="C127" s="20">
        <f>325.1-0.4</f>
        <v>324.70000000000005</v>
      </c>
      <c r="D127" s="20">
        <v>324.7</v>
      </c>
      <c r="E127" s="52">
        <f t="shared" si="2"/>
        <v>99.99999999999997</v>
      </c>
      <c r="F127" s="47"/>
    </row>
    <row r="128" spans="1:6" s="2" customFormat="1" ht="41.25" customHeight="1">
      <c r="A128" s="38" t="s">
        <v>151</v>
      </c>
      <c r="B128" s="28" t="s">
        <v>152</v>
      </c>
      <c r="C128" s="22">
        <f>C129+C130+C132+C131</f>
        <v>79836.8</v>
      </c>
      <c r="D128" s="22">
        <f>D129+D130+D132+D131</f>
        <v>79835.4</v>
      </c>
      <c r="E128" s="15">
        <f t="shared" si="2"/>
        <v>99.9982464227023</v>
      </c>
      <c r="F128" s="47"/>
    </row>
    <row r="129" spans="1:5" s="2" customFormat="1" ht="48" customHeight="1">
      <c r="A129" s="29" t="s">
        <v>281</v>
      </c>
      <c r="B129" s="41" t="s">
        <v>82</v>
      </c>
      <c r="C129" s="20">
        <f>5349.4+2829+3739.8+25072.8</f>
        <v>36991</v>
      </c>
      <c r="D129" s="20">
        <v>36991</v>
      </c>
      <c r="E129" s="52">
        <f t="shared" si="2"/>
        <v>100</v>
      </c>
    </row>
    <row r="130" spans="1:5" s="2" customFormat="1" ht="54" customHeight="1">
      <c r="A130" s="29" t="s">
        <v>282</v>
      </c>
      <c r="B130" s="41" t="s">
        <v>78</v>
      </c>
      <c r="C130" s="20">
        <v>1590</v>
      </c>
      <c r="D130" s="20">
        <v>1588.6</v>
      </c>
      <c r="E130" s="52">
        <f t="shared" si="2"/>
        <v>99.91194968553458</v>
      </c>
    </row>
    <row r="131" spans="1:5" s="2" customFormat="1" ht="42" customHeight="1">
      <c r="A131" s="29" t="s">
        <v>283</v>
      </c>
      <c r="B131" s="41" t="s">
        <v>170</v>
      </c>
      <c r="C131" s="20">
        <f>2305.7+2305.9-205.5-88.1</f>
        <v>4318</v>
      </c>
      <c r="D131" s="20">
        <v>4318</v>
      </c>
      <c r="E131" s="52">
        <f t="shared" si="2"/>
        <v>100</v>
      </c>
    </row>
    <row r="132" spans="1:5" s="2" customFormat="1" ht="69.75" customHeight="1">
      <c r="A132" s="29" t="s">
        <v>284</v>
      </c>
      <c r="B132" s="41" t="s">
        <v>155</v>
      </c>
      <c r="C132" s="20">
        <f>35112+2416.5-590.7</f>
        <v>36937.8</v>
      </c>
      <c r="D132" s="20">
        <v>36937.8</v>
      </c>
      <c r="E132" s="52">
        <f t="shared" si="2"/>
        <v>100</v>
      </c>
    </row>
    <row r="133" spans="1:8" s="2" customFormat="1" ht="50.25" customHeight="1">
      <c r="A133" s="99" t="s">
        <v>285</v>
      </c>
      <c r="B133" s="54" t="s">
        <v>189</v>
      </c>
      <c r="C133" s="73">
        <f>35714.3+10714.3-19907.4</f>
        <v>26521.200000000004</v>
      </c>
      <c r="D133" s="73">
        <v>26521.2</v>
      </c>
      <c r="E133" s="100">
        <f t="shared" si="2"/>
        <v>99.99999999999999</v>
      </c>
      <c r="F133" s="97"/>
      <c r="G133" s="98"/>
      <c r="H133" s="98"/>
    </row>
    <row r="134" spans="1:5" s="2" customFormat="1" ht="27" customHeight="1">
      <c r="A134" s="38" t="s">
        <v>60</v>
      </c>
      <c r="B134" s="28" t="s">
        <v>44</v>
      </c>
      <c r="C134" s="22">
        <f>C135+C136+C137+C138+C139+C140+C141+C142+C143+C144+C145+C146+C147</f>
        <v>103713.40000000001</v>
      </c>
      <c r="D134" s="22">
        <f>D135+D136+D137+D138+D139+D140+D141+D142+D143+D144+D145+D146+D147</f>
        <v>96256.8</v>
      </c>
      <c r="E134" s="15">
        <f t="shared" si="2"/>
        <v>92.81037937238582</v>
      </c>
    </row>
    <row r="135" spans="1:5" s="2" customFormat="1" ht="39" customHeight="1">
      <c r="A135" s="37" t="s">
        <v>286</v>
      </c>
      <c r="B135" s="41" t="s">
        <v>63</v>
      </c>
      <c r="C135" s="72">
        <v>2744</v>
      </c>
      <c r="D135" s="72">
        <v>2744</v>
      </c>
      <c r="E135" s="52">
        <f t="shared" si="2"/>
        <v>100</v>
      </c>
    </row>
    <row r="136" spans="1:5" s="2" customFormat="1" ht="54" customHeight="1">
      <c r="A136" s="37" t="s">
        <v>287</v>
      </c>
      <c r="B136" s="41" t="s">
        <v>183</v>
      </c>
      <c r="C136" s="20">
        <f>10800-7447.2-16.7</f>
        <v>3336.1000000000004</v>
      </c>
      <c r="D136" s="27">
        <v>3244</v>
      </c>
      <c r="E136" s="52">
        <f t="shared" si="2"/>
        <v>97.23929138814783</v>
      </c>
    </row>
    <row r="137" spans="1:5" s="2" customFormat="1" ht="140.25" customHeight="1">
      <c r="A137" s="37" t="s">
        <v>288</v>
      </c>
      <c r="B137" s="41" t="s">
        <v>148</v>
      </c>
      <c r="C137" s="20">
        <v>244</v>
      </c>
      <c r="D137" s="27">
        <v>243.5</v>
      </c>
      <c r="E137" s="52">
        <f t="shared" si="2"/>
        <v>99.79508196721312</v>
      </c>
    </row>
    <row r="138" spans="1:5" s="2" customFormat="1" ht="132" customHeight="1">
      <c r="A138" s="37" t="s">
        <v>289</v>
      </c>
      <c r="B138" s="41" t="s">
        <v>115</v>
      </c>
      <c r="C138" s="20">
        <f>337.5+67.5+267.3</f>
        <v>672.3</v>
      </c>
      <c r="D138" s="27">
        <v>421.2</v>
      </c>
      <c r="E138" s="52">
        <f t="shared" si="2"/>
        <v>62.65060240963856</v>
      </c>
    </row>
    <row r="139" spans="1:5" s="2" customFormat="1" ht="40.5" customHeight="1">
      <c r="A139" s="37" t="s">
        <v>290</v>
      </c>
      <c r="B139" s="41" t="s">
        <v>172</v>
      </c>
      <c r="C139" s="20">
        <f>13998.8-4864.8</f>
        <v>9134</v>
      </c>
      <c r="D139" s="27">
        <v>9134</v>
      </c>
      <c r="E139" s="52">
        <f t="shared" si="2"/>
        <v>100</v>
      </c>
    </row>
    <row r="140" spans="1:5" s="2" customFormat="1" ht="48.75" customHeight="1">
      <c r="A140" s="37" t="s">
        <v>291</v>
      </c>
      <c r="B140" s="41" t="s">
        <v>185</v>
      </c>
      <c r="C140" s="20">
        <v>229</v>
      </c>
      <c r="D140" s="27">
        <v>174.9</v>
      </c>
      <c r="E140" s="52">
        <f t="shared" si="2"/>
        <v>76.37554585152839</v>
      </c>
    </row>
    <row r="141" spans="1:9" s="2" customFormat="1" ht="54" customHeight="1">
      <c r="A141" s="37" t="s">
        <v>292</v>
      </c>
      <c r="B141" s="41" t="s">
        <v>181</v>
      </c>
      <c r="C141" s="20">
        <v>1672</v>
      </c>
      <c r="D141" s="27">
        <v>1433.7</v>
      </c>
      <c r="E141" s="52">
        <f t="shared" si="2"/>
        <v>85.7476076555024</v>
      </c>
      <c r="F141" s="106"/>
      <c r="G141" s="102"/>
      <c r="H141" s="102"/>
      <c r="I141" s="102"/>
    </row>
    <row r="142" spans="1:5" s="2" customFormat="1" ht="79.5" customHeight="1">
      <c r="A142" s="37" t="s">
        <v>293</v>
      </c>
      <c r="B142" s="41" t="s">
        <v>77</v>
      </c>
      <c r="C142" s="20">
        <f>15162+687+177</f>
        <v>16026</v>
      </c>
      <c r="D142" s="20">
        <v>10912</v>
      </c>
      <c r="E142" s="52">
        <f t="shared" si="2"/>
        <v>68.08935479845252</v>
      </c>
    </row>
    <row r="143" spans="1:5" s="2" customFormat="1" ht="66.75" customHeight="1">
      <c r="A143" s="37" t="s">
        <v>294</v>
      </c>
      <c r="B143" s="41" t="s">
        <v>186</v>
      </c>
      <c r="C143" s="20">
        <v>1846</v>
      </c>
      <c r="D143" s="20">
        <v>1846</v>
      </c>
      <c r="E143" s="52">
        <f t="shared" si="2"/>
        <v>100</v>
      </c>
    </row>
    <row r="144" spans="1:5" s="2" customFormat="1" ht="69.75" customHeight="1">
      <c r="A144" s="37" t="s">
        <v>295</v>
      </c>
      <c r="B144" s="41" t="s">
        <v>157</v>
      </c>
      <c r="C144" s="20">
        <v>7665.8</v>
      </c>
      <c r="D144" s="27">
        <v>7665.8</v>
      </c>
      <c r="E144" s="52">
        <f t="shared" si="2"/>
        <v>100</v>
      </c>
    </row>
    <row r="145" spans="1:5" s="2" customFormat="1" ht="39" customHeight="1">
      <c r="A145" s="37" t="s">
        <v>296</v>
      </c>
      <c r="B145" s="41" t="s">
        <v>149</v>
      </c>
      <c r="C145" s="20">
        <f>78560-31637</f>
        <v>46923</v>
      </c>
      <c r="D145" s="27">
        <v>45984.6</v>
      </c>
      <c r="E145" s="52">
        <f t="shared" si="2"/>
        <v>98.00012786906208</v>
      </c>
    </row>
    <row r="146" spans="1:5" s="2" customFormat="1" ht="68.25" customHeight="1">
      <c r="A146" s="37" t="s">
        <v>297</v>
      </c>
      <c r="B146" s="41" t="s">
        <v>150</v>
      </c>
      <c r="C146" s="20">
        <v>2750</v>
      </c>
      <c r="D146" s="27">
        <v>2115.6</v>
      </c>
      <c r="E146" s="52">
        <f t="shared" si="2"/>
        <v>76.93090909090908</v>
      </c>
    </row>
    <row r="147" spans="1:5" s="2" customFormat="1" ht="48.75" customHeight="1">
      <c r="A147" s="37" t="s">
        <v>298</v>
      </c>
      <c r="B147" s="41" t="s">
        <v>174</v>
      </c>
      <c r="C147" s="20">
        <v>10471.2</v>
      </c>
      <c r="D147" s="27">
        <v>10337.5</v>
      </c>
      <c r="E147" s="52">
        <f t="shared" si="2"/>
        <v>98.7231644892658</v>
      </c>
    </row>
    <row r="148" spans="1:5" s="2" customFormat="1" ht="33" customHeight="1">
      <c r="A148" s="38" t="s">
        <v>56</v>
      </c>
      <c r="B148" s="28" t="s">
        <v>51</v>
      </c>
      <c r="C148" s="22">
        <f>C149+C152+C163+C166+C167+C168+C169+C170+C171</f>
        <v>806475.6</v>
      </c>
      <c r="D148" s="22">
        <f>D149+D152+D163+D166+D167+D168+D169+D170+D171</f>
        <v>804022.6</v>
      </c>
      <c r="E148" s="15">
        <f t="shared" si="2"/>
        <v>99.69583704702288</v>
      </c>
    </row>
    <row r="149" spans="1:5" s="2" customFormat="1" ht="52.5" customHeight="1">
      <c r="A149" s="38" t="s">
        <v>67</v>
      </c>
      <c r="B149" s="28" t="s">
        <v>75</v>
      </c>
      <c r="C149" s="22">
        <f>C150+C151</f>
        <v>7845</v>
      </c>
      <c r="D149" s="22">
        <f>D150+D151</f>
        <v>7842.9</v>
      </c>
      <c r="E149" s="15">
        <f t="shared" si="2"/>
        <v>99.97323135755258</v>
      </c>
    </row>
    <row r="150" spans="1:5" s="2" customFormat="1" ht="98.25" customHeight="1">
      <c r="A150" s="37" t="s">
        <v>299</v>
      </c>
      <c r="B150" s="41" t="s">
        <v>137</v>
      </c>
      <c r="C150" s="20">
        <f>16808-504-4028-5830</f>
        <v>6446</v>
      </c>
      <c r="D150" s="27">
        <v>6445.7</v>
      </c>
      <c r="E150" s="52">
        <f aca="true" t="shared" si="3" ref="E150:E189">D150/C150*100</f>
        <v>99.99534595097734</v>
      </c>
    </row>
    <row r="151" spans="1:5" s="2" customFormat="1" ht="98.25" customHeight="1">
      <c r="A151" s="37" t="s">
        <v>300</v>
      </c>
      <c r="B151" s="41" t="s">
        <v>138</v>
      </c>
      <c r="C151" s="20">
        <f>2224-825</f>
        <v>1399</v>
      </c>
      <c r="D151" s="20">
        <v>1397.2</v>
      </c>
      <c r="E151" s="52">
        <f t="shared" si="3"/>
        <v>99.87133666904933</v>
      </c>
    </row>
    <row r="152" spans="1:5" s="2" customFormat="1" ht="47.25">
      <c r="A152" s="38" t="s">
        <v>57</v>
      </c>
      <c r="B152" s="28" t="s">
        <v>50</v>
      </c>
      <c r="C152" s="22">
        <f>C153+C154+C155+C156+C157+C158+C159+C160+C161+C162</f>
        <v>7582.6</v>
      </c>
      <c r="D152" s="22">
        <f>D153+D154+D155+D156+D157+D158+D159+D160+D161+D162</f>
        <v>7043.400000000001</v>
      </c>
      <c r="E152" s="15">
        <f t="shared" si="3"/>
        <v>92.88898267085169</v>
      </c>
    </row>
    <row r="153" spans="1:5" s="2" customFormat="1" ht="70.5" customHeight="1">
      <c r="A153" s="37" t="s">
        <v>301</v>
      </c>
      <c r="B153" s="41" t="s">
        <v>73</v>
      </c>
      <c r="C153" s="72">
        <v>2288</v>
      </c>
      <c r="D153" s="72">
        <v>2288</v>
      </c>
      <c r="E153" s="52">
        <f t="shared" si="3"/>
        <v>100</v>
      </c>
    </row>
    <row r="154" spans="1:5" s="2" customFormat="1" ht="80.25" customHeight="1">
      <c r="A154" s="37" t="s">
        <v>302</v>
      </c>
      <c r="B154" s="41" t="s">
        <v>80</v>
      </c>
      <c r="C154" s="20">
        <f>71+7-54</f>
        <v>24</v>
      </c>
      <c r="D154" s="20">
        <v>12.6</v>
      </c>
      <c r="E154" s="52">
        <f t="shared" si="3"/>
        <v>52.5</v>
      </c>
    </row>
    <row r="155" spans="1:5" s="2" customFormat="1" ht="89.25" customHeight="1">
      <c r="A155" s="37" t="s">
        <v>303</v>
      </c>
      <c r="B155" s="41" t="s">
        <v>141</v>
      </c>
      <c r="C155" s="20">
        <f>1606</f>
        <v>1606</v>
      </c>
      <c r="D155" s="20">
        <v>1606</v>
      </c>
      <c r="E155" s="52">
        <f t="shared" si="3"/>
        <v>100</v>
      </c>
    </row>
    <row r="156" spans="1:5" s="2" customFormat="1" ht="52.5" customHeight="1">
      <c r="A156" s="37" t="s">
        <v>304</v>
      </c>
      <c r="B156" s="41" t="s">
        <v>142</v>
      </c>
      <c r="C156" s="20">
        <v>511</v>
      </c>
      <c r="D156" s="20">
        <v>500.2</v>
      </c>
      <c r="E156" s="52">
        <f t="shared" si="3"/>
        <v>97.88649706457926</v>
      </c>
    </row>
    <row r="157" spans="1:5" s="2" customFormat="1" ht="72.75" customHeight="1">
      <c r="A157" s="37" t="s">
        <v>305</v>
      </c>
      <c r="B157" s="41" t="s">
        <v>143</v>
      </c>
      <c r="C157" s="20">
        <f>1260+271</f>
        <v>1531</v>
      </c>
      <c r="D157" s="20">
        <v>1531</v>
      </c>
      <c r="E157" s="52">
        <f t="shared" si="3"/>
        <v>100</v>
      </c>
    </row>
    <row r="158" spans="1:5" s="2" customFormat="1" ht="63.75" customHeight="1">
      <c r="A158" s="37" t="s">
        <v>306</v>
      </c>
      <c r="B158" s="41" t="s">
        <v>54</v>
      </c>
      <c r="C158" s="20">
        <v>708</v>
      </c>
      <c r="D158" s="20">
        <v>708</v>
      </c>
      <c r="E158" s="52">
        <f t="shared" si="3"/>
        <v>100</v>
      </c>
    </row>
    <row r="159" spans="1:5" s="2" customFormat="1" ht="177.75" customHeight="1">
      <c r="A159" s="37" t="s">
        <v>307</v>
      </c>
      <c r="B159" s="41" t="s">
        <v>144</v>
      </c>
      <c r="C159" s="20">
        <v>494</v>
      </c>
      <c r="D159" s="20">
        <v>147.5</v>
      </c>
      <c r="E159" s="52">
        <f t="shared" si="3"/>
        <v>29.858299595141702</v>
      </c>
    </row>
    <row r="160" spans="1:5" s="2" customFormat="1" ht="80.25" customHeight="1">
      <c r="A160" s="37" t="s">
        <v>308</v>
      </c>
      <c r="B160" s="41" t="s">
        <v>81</v>
      </c>
      <c r="C160" s="20">
        <v>251</v>
      </c>
      <c r="D160" s="20">
        <v>250.1</v>
      </c>
      <c r="E160" s="52">
        <f t="shared" si="3"/>
        <v>99.64143426294821</v>
      </c>
    </row>
    <row r="161" spans="1:5" s="2" customFormat="1" ht="111" customHeight="1">
      <c r="A161" s="37" t="s">
        <v>309</v>
      </c>
      <c r="B161" s="41" t="s">
        <v>145</v>
      </c>
      <c r="C161" s="20">
        <v>36.6</v>
      </c>
      <c r="D161" s="20">
        <v>0</v>
      </c>
      <c r="E161" s="52">
        <f t="shared" si="3"/>
        <v>0</v>
      </c>
    </row>
    <row r="162" spans="1:5" s="2" customFormat="1" ht="80.25" customHeight="1">
      <c r="A162" s="37" t="s">
        <v>310</v>
      </c>
      <c r="B162" s="41" t="s">
        <v>173</v>
      </c>
      <c r="C162" s="20">
        <v>133</v>
      </c>
      <c r="D162" s="20">
        <v>0</v>
      </c>
      <c r="E162" s="52">
        <f t="shared" si="3"/>
        <v>0</v>
      </c>
    </row>
    <row r="163" spans="1:5" s="2" customFormat="1" ht="92.25" customHeight="1">
      <c r="A163" s="38" t="s">
        <v>66</v>
      </c>
      <c r="B163" s="43" t="s">
        <v>74</v>
      </c>
      <c r="C163" s="22">
        <f>C164+C165</f>
        <v>16435</v>
      </c>
      <c r="D163" s="22">
        <f>D164+D165</f>
        <v>16434.7</v>
      </c>
      <c r="E163" s="15">
        <f t="shared" si="3"/>
        <v>99.99817462731974</v>
      </c>
    </row>
    <row r="164" spans="1:5" s="2" customFormat="1" ht="128.25" customHeight="1">
      <c r="A164" s="37" t="s">
        <v>311</v>
      </c>
      <c r="B164" s="41" t="s">
        <v>79</v>
      </c>
      <c r="C164" s="20">
        <f>17753-2176</f>
        <v>15577</v>
      </c>
      <c r="D164" s="20">
        <v>15576.7</v>
      </c>
      <c r="E164" s="52">
        <f t="shared" si="3"/>
        <v>99.99807408358478</v>
      </c>
    </row>
    <row r="165" spans="1:5" s="2" customFormat="1" ht="109.5" customHeight="1">
      <c r="A165" s="37" t="s">
        <v>312</v>
      </c>
      <c r="B165" s="41" t="s">
        <v>68</v>
      </c>
      <c r="C165" s="20">
        <v>858</v>
      </c>
      <c r="D165" s="20">
        <v>858</v>
      </c>
      <c r="E165" s="52">
        <f t="shared" si="3"/>
        <v>100</v>
      </c>
    </row>
    <row r="166" spans="1:5" s="2" customFormat="1" ht="68.25" customHeight="1">
      <c r="A166" s="37" t="s">
        <v>313</v>
      </c>
      <c r="B166" s="41" t="s">
        <v>159</v>
      </c>
      <c r="C166" s="20">
        <f>22633+5976</f>
        <v>28609</v>
      </c>
      <c r="D166" s="27">
        <v>27963.4</v>
      </c>
      <c r="E166" s="52">
        <f t="shared" si="3"/>
        <v>97.74336747177462</v>
      </c>
    </row>
    <row r="167" spans="1:5" s="2" customFormat="1" ht="63.75" customHeight="1">
      <c r="A167" s="37" t="s">
        <v>314</v>
      </c>
      <c r="B167" s="44" t="s">
        <v>139</v>
      </c>
      <c r="C167" s="20">
        <f>3740+130</f>
        <v>3870</v>
      </c>
      <c r="D167" s="27">
        <v>3870</v>
      </c>
      <c r="E167" s="52">
        <f t="shared" si="3"/>
        <v>100</v>
      </c>
    </row>
    <row r="168" spans="1:5" s="2" customFormat="1" ht="69" customHeight="1">
      <c r="A168" s="37" t="s">
        <v>315</v>
      </c>
      <c r="B168" s="44" t="s">
        <v>140</v>
      </c>
      <c r="C168" s="20">
        <v>528</v>
      </c>
      <c r="D168" s="20">
        <v>473.3</v>
      </c>
      <c r="E168" s="52">
        <f t="shared" si="3"/>
        <v>89.64015151515153</v>
      </c>
    </row>
    <row r="169" spans="1:5" s="2" customFormat="1" ht="69.75" customHeight="1">
      <c r="A169" s="37" t="s">
        <v>316</v>
      </c>
      <c r="B169" s="45" t="s">
        <v>158</v>
      </c>
      <c r="C169" s="20">
        <f>18358+78+261</f>
        <v>18697</v>
      </c>
      <c r="D169" s="27">
        <v>18671.7</v>
      </c>
      <c r="E169" s="52">
        <f t="shared" si="3"/>
        <v>99.86468417393165</v>
      </c>
    </row>
    <row r="170" spans="1:5" s="2" customFormat="1" ht="46.5" customHeight="1">
      <c r="A170" s="77" t="s">
        <v>317</v>
      </c>
      <c r="B170" s="78" t="s">
        <v>146</v>
      </c>
      <c r="C170" s="20">
        <f>4037+1369+2029+859</f>
        <v>8294</v>
      </c>
      <c r="D170" s="27">
        <v>8294</v>
      </c>
      <c r="E170" s="52">
        <f t="shared" si="3"/>
        <v>100</v>
      </c>
    </row>
    <row r="171" spans="1:5" s="2" customFormat="1" ht="27" customHeight="1">
      <c r="A171" s="53" t="s">
        <v>58</v>
      </c>
      <c r="B171" s="28" t="s">
        <v>43</v>
      </c>
      <c r="C171" s="22">
        <f>C172+C173+C174</f>
        <v>714615</v>
      </c>
      <c r="D171" s="22">
        <f>D172+D173+D174</f>
        <v>713429.2</v>
      </c>
      <c r="E171" s="15">
        <f t="shared" si="3"/>
        <v>99.83406449626722</v>
      </c>
    </row>
    <row r="172" spans="1:5" s="2" customFormat="1" ht="224.25" customHeight="1">
      <c r="A172" s="37" t="s">
        <v>318</v>
      </c>
      <c r="B172" s="46" t="s">
        <v>163</v>
      </c>
      <c r="C172" s="20">
        <f>366909+25779+4590+1586</f>
        <v>398864</v>
      </c>
      <c r="D172" s="20">
        <v>398043.2</v>
      </c>
      <c r="E172" s="52">
        <f t="shared" si="3"/>
        <v>99.79421557222511</v>
      </c>
    </row>
    <row r="173" spans="1:5" s="2" customFormat="1" ht="219" customHeight="1">
      <c r="A173" s="37" t="s">
        <v>319</v>
      </c>
      <c r="B173" s="46" t="s">
        <v>161</v>
      </c>
      <c r="C173" s="20">
        <f>4638+79</f>
        <v>4717</v>
      </c>
      <c r="D173" s="20">
        <v>4352</v>
      </c>
      <c r="E173" s="52">
        <f t="shared" si="3"/>
        <v>92.2620309518762</v>
      </c>
    </row>
    <row r="174" spans="1:5" s="2" customFormat="1" ht="231" customHeight="1">
      <c r="A174" s="37" t="s">
        <v>320</v>
      </c>
      <c r="B174" s="46" t="s">
        <v>162</v>
      </c>
      <c r="C174" s="20">
        <f>282381+27576+1077</f>
        <v>311034</v>
      </c>
      <c r="D174" s="20">
        <v>311034</v>
      </c>
      <c r="E174" s="52">
        <f t="shared" si="3"/>
        <v>100</v>
      </c>
    </row>
    <row r="175" spans="1:5" s="2" customFormat="1" ht="37.5" customHeight="1">
      <c r="A175" s="38" t="s">
        <v>153</v>
      </c>
      <c r="B175" s="28" t="s">
        <v>154</v>
      </c>
      <c r="C175" s="22">
        <f>C176+C177+C178+C179+C180+C181</f>
        <v>6799</v>
      </c>
      <c r="D175" s="22">
        <f>D176+D177+D178+D179+D180+D181</f>
        <v>6630</v>
      </c>
      <c r="E175" s="15">
        <f t="shared" si="3"/>
        <v>97.51434034416826</v>
      </c>
    </row>
    <row r="176" spans="1:5" s="2" customFormat="1" ht="119.25" customHeight="1">
      <c r="A176" s="61" t="s">
        <v>321</v>
      </c>
      <c r="B176" s="65" t="s">
        <v>169</v>
      </c>
      <c r="C176" s="20">
        <v>943</v>
      </c>
      <c r="D176" s="20">
        <v>943</v>
      </c>
      <c r="E176" s="52">
        <f t="shared" si="3"/>
        <v>100</v>
      </c>
    </row>
    <row r="177" spans="1:10" s="2" customFormat="1" ht="79.5" customHeight="1">
      <c r="A177" s="61" t="s">
        <v>322</v>
      </c>
      <c r="B177" s="65" t="s">
        <v>182</v>
      </c>
      <c r="C177" s="72">
        <v>420</v>
      </c>
      <c r="D177" s="20">
        <v>420</v>
      </c>
      <c r="E177" s="52">
        <f t="shared" si="3"/>
        <v>100</v>
      </c>
      <c r="F177" s="101"/>
      <c r="G177" s="102"/>
      <c r="H177" s="102"/>
      <c r="I177" s="102"/>
      <c r="J177" s="102"/>
    </row>
    <row r="178" spans="1:5" s="2" customFormat="1" ht="61.5" customHeight="1">
      <c r="A178" s="61" t="s">
        <v>323</v>
      </c>
      <c r="B178" s="65" t="s">
        <v>171</v>
      </c>
      <c r="C178" s="72">
        <f>6327-1215</f>
        <v>5112</v>
      </c>
      <c r="D178" s="20">
        <v>4885</v>
      </c>
      <c r="E178" s="52">
        <f t="shared" si="3"/>
        <v>95.55946791862286</v>
      </c>
    </row>
    <row r="179" spans="1:5" s="2" customFormat="1" ht="79.5" customHeight="1">
      <c r="A179" s="61" t="s">
        <v>324</v>
      </c>
      <c r="B179" s="65" t="s">
        <v>190</v>
      </c>
      <c r="C179" s="72">
        <v>189</v>
      </c>
      <c r="D179" s="20">
        <v>189</v>
      </c>
      <c r="E179" s="52">
        <f t="shared" si="3"/>
        <v>100</v>
      </c>
    </row>
    <row r="180" spans="1:5" s="2" customFormat="1" ht="102" customHeight="1">
      <c r="A180" s="61" t="s">
        <v>325</v>
      </c>
      <c r="B180" s="65" t="s">
        <v>187</v>
      </c>
      <c r="C180" s="72">
        <v>135</v>
      </c>
      <c r="D180" s="20">
        <v>135</v>
      </c>
      <c r="E180" s="52">
        <f t="shared" si="3"/>
        <v>100</v>
      </c>
    </row>
    <row r="181" spans="1:5" s="2" customFormat="1" ht="83.25" customHeight="1">
      <c r="A181" s="61" t="s">
        <v>326</v>
      </c>
      <c r="B181" s="65" t="s">
        <v>327</v>
      </c>
      <c r="C181" s="72">
        <v>0</v>
      </c>
      <c r="D181" s="20">
        <v>58</v>
      </c>
      <c r="E181" s="52">
        <v>0</v>
      </c>
    </row>
    <row r="182" spans="1:5" s="2" customFormat="1" ht="60" customHeight="1">
      <c r="A182" s="38" t="s">
        <v>165</v>
      </c>
      <c r="B182" s="28" t="s">
        <v>166</v>
      </c>
      <c r="C182" s="22">
        <f>C183+C184+C185+C186</f>
        <v>-4905.9</v>
      </c>
      <c r="D182" s="22">
        <f>D183+D184+D185+D186</f>
        <v>-8619.3</v>
      </c>
      <c r="E182" s="15">
        <f t="shared" si="3"/>
        <v>175.6925334800954</v>
      </c>
    </row>
    <row r="183" spans="1:5" s="2" customFormat="1" ht="81.75" customHeight="1">
      <c r="A183" s="61" t="s">
        <v>328</v>
      </c>
      <c r="B183" s="65" t="s">
        <v>168</v>
      </c>
      <c r="C183" s="20">
        <v>-2124.7</v>
      </c>
      <c r="D183" s="20">
        <v>-2124.7</v>
      </c>
      <c r="E183" s="15">
        <f t="shared" si="3"/>
        <v>100</v>
      </c>
    </row>
    <row r="184" spans="1:5" s="2" customFormat="1" ht="54" customHeight="1">
      <c r="A184" s="61" t="s">
        <v>329</v>
      </c>
      <c r="B184" s="65" t="s">
        <v>167</v>
      </c>
      <c r="C184" s="20">
        <v>-87.9</v>
      </c>
      <c r="D184" s="20">
        <v>-87.9</v>
      </c>
      <c r="E184" s="15">
        <f t="shared" si="3"/>
        <v>100</v>
      </c>
    </row>
    <row r="185" spans="1:5" s="2" customFormat="1" ht="54" customHeight="1">
      <c r="A185" s="61" t="s">
        <v>329</v>
      </c>
      <c r="B185" s="65" t="s">
        <v>167</v>
      </c>
      <c r="C185" s="20">
        <v>-2458.8</v>
      </c>
      <c r="D185" s="20">
        <v>-6148.7</v>
      </c>
      <c r="E185" s="15">
        <f t="shared" si="3"/>
        <v>250.06913941760206</v>
      </c>
    </row>
    <row r="186" spans="1:5" s="2" customFormat="1" ht="54" customHeight="1">
      <c r="A186" s="61" t="s">
        <v>329</v>
      </c>
      <c r="B186" s="65" t="s">
        <v>167</v>
      </c>
      <c r="C186" s="20">
        <v>-234.5</v>
      </c>
      <c r="D186" s="20">
        <v>-258</v>
      </c>
      <c r="E186" s="15">
        <f t="shared" si="3"/>
        <v>110.02132196162047</v>
      </c>
    </row>
    <row r="187" spans="1:5" ht="24" customHeight="1">
      <c r="A187" s="24" t="s">
        <v>0</v>
      </c>
      <c r="B187" s="36" t="s">
        <v>18</v>
      </c>
      <c r="C187" s="15">
        <f>C10+C115</f>
        <v>2950714.6</v>
      </c>
      <c r="D187" s="15">
        <f>D10+D115</f>
        <v>2927192.75</v>
      </c>
      <c r="E187" s="15">
        <f t="shared" si="3"/>
        <v>99.202842253873</v>
      </c>
    </row>
    <row r="188" spans="1:5" ht="30" customHeight="1">
      <c r="A188" s="35" t="s">
        <v>1</v>
      </c>
      <c r="B188" s="23" t="s">
        <v>19</v>
      </c>
      <c r="C188" s="11">
        <f>SUM(C115)</f>
        <v>1939653.4</v>
      </c>
      <c r="D188" s="11">
        <f>SUM(D115)</f>
        <v>1925767.9999999998</v>
      </c>
      <c r="E188" s="15">
        <f t="shared" si="3"/>
        <v>99.28412983474263</v>
      </c>
    </row>
    <row r="189" spans="1:5" ht="30.75" customHeight="1">
      <c r="A189" s="24" t="s">
        <v>2</v>
      </c>
      <c r="B189" s="36" t="s">
        <v>20</v>
      </c>
      <c r="C189" s="15">
        <f>C187</f>
        <v>2950714.6</v>
      </c>
      <c r="D189" s="15">
        <f>D187</f>
        <v>2927192.75</v>
      </c>
      <c r="E189" s="15">
        <f t="shared" si="3"/>
        <v>99.202842253873</v>
      </c>
    </row>
    <row r="190" spans="3:5" ht="18.75">
      <c r="C190" s="79"/>
      <c r="D190" s="79"/>
      <c r="E190" s="80"/>
    </row>
    <row r="191" ht="18.75">
      <c r="E191" s="74"/>
    </row>
    <row r="192" ht="18.75">
      <c r="E192" s="74"/>
    </row>
    <row r="193" ht="18.75">
      <c r="E193" s="74"/>
    </row>
    <row r="194" ht="16.5" customHeight="1">
      <c r="E194" s="74"/>
    </row>
    <row r="195" ht="18.75">
      <c r="E195" s="74"/>
    </row>
    <row r="196" ht="18.75">
      <c r="E196" s="74"/>
    </row>
    <row r="197" ht="18.75">
      <c r="E197" s="74"/>
    </row>
    <row r="198" ht="16.5" customHeight="1">
      <c r="E198" s="74"/>
    </row>
    <row r="199" ht="38.25" customHeight="1">
      <c r="E199" s="74"/>
    </row>
    <row r="200" ht="16.5" customHeight="1">
      <c r="E200" s="74"/>
    </row>
    <row r="201" ht="28.5" customHeight="1">
      <c r="E201" s="74"/>
    </row>
    <row r="202" ht="21" customHeight="1">
      <c r="E202" s="74"/>
    </row>
    <row r="203" ht="20.25" customHeight="1">
      <c r="E203" s="74"/>
    </row>
    <row r="204" ht="18.75" customHeight="1">
      <c r="E204" s="74"/>
    </row>
    <row r="205" ht="21" customHeight="1">
      <c r="E205" s="74"/>
    </row>
    <row r="206" ht="17.25" customHeight="1">
      <c r="E206" s="74"/>
    </row>
    <row r="207" ht="17.25" customHeight="1">
      <c r="E207" s="74"/>
    </row>
    <row r="208" ht="18.75">
      <c r="E208" s="74"/>
    </row>
    <row r="209" ht="18.75">
      <c r="E209" s="74"/>
    </row>
    <row r="210" ht="17.25" customHeight="1">
      <c r="E210" s="74"/>
    </row>
    <row r="211" ht="17.25" customHeight="1">
      <c r="E211" s="74"/>
    </row>
    <row r="212" ht="18.75">
      <c r="E212" s="74"/>
    </row>
    <row r="213" ht="17.25" customHeight="1">
      <c r="E213" s="74"/>
    </row>
    <row r="214" ht="18.75">
      <c r="E214" s="74"/>
    </row>
    <row r="215" ht="18.75">
      <c r="E215" s="74"/>
    </row>
    <row r="216" ht="18.75">
      <c r="E216" s="74"/>
    </row>
    <row r="217" ht="18.75">
      <c r="E217" s="74"/>
    </row>
    <row r="218" ht="18.75">
      <c r="E218" s="74"/>
    </row>
    <row r="219" ht="18.75">
      <c r="E219" s="74"/>
    </row>
    <row r="220" ht="18.75">
      <c r="E220" s="74"/>
    </row>
    <row r="221" ht="18.75">
      <c r="E221" s="74"/>
    </row>
    <row r="222" ht="18.75">
      <c r="E222" s="74"/>
    </row>
    <row r="223" ht="18.75">
      <c r="E223" s="74"/>
    </row>
    <row r="224" ht="18.75">
      <c r="E224" s="74"/>
    </row>
    <row r="225" ht="18.75">
      <c r="E225" s="74"/>
    </row>
    <row r="226" ht="18.75">
      <c r="E226" s="74"/>
    </row>
    <row r="227" ht="18.75">
      <c r="E227" s="74"/>
    </row>
    <row r="228" ht="18.75">
      <c r="E228" s="74"/>
    </row>
    <row r="229" ht="18.75">
      <c r="E229" s="74"/>
    </row>
    <row r="230" ht="18.75">
      <c r="E230" s="74"/>
    </row>
    <row r="231" ht="28.5" customHeight="1">
      <c r="E231" s="74"/>
    </row>
    <row r="232" ht="22.5" customHeight="1">
      <c r="E232" s="74"/>
    </row>
    <row r="233" ht="18.75">
      <c r="E233" s="74"/>
    </row>
    <row r="234" ht="18.75">
      <c r="E234" s="74"/>
    </row>
    <row r="235" ht="18.75">
      <c r="E235" s="74"/>
    </row>
    <row r="236" ht="18.75">
      <c r="E236" s="74"/>
    </row>
    <row r="237" ht="18.75">
      <c r="E237" s="74"/>
    </row>
    <row r="238" ht="18.75">
      <c r="E238" s="74"/>
    </row>
    <row r="239" ht="18.75">
      <c r="E239" s="74"/>
    </row>
    <row r="240" ht="18.75">
      <c r="E240" s="74"/>
    </row>
    <row r="241" ht="18.75">
      <c r="E241" s="74"/>
    </row>
    <row r="242" ht="18.75">
      <c r="E242" s="74"/>
    </row>
    <row r="243" ht="18.75">
      <c r="E243" s="74"/>
    </row>
    <row r="244" ht="18.75">
      <c r="E244" s="74"/>
    </row>
    <row r="245" ht="18.75">
      <c r="E245" s="74"/>
    </row>
    <row r="246" ht="18.75">
      <c r="E246" s="74"/>
    </row>
    <row r="247" ht="18.75">
      <c r="E247" s="74"/>
    </row>
    <row r="248" ht="25.5" customHeight="1">
      <c r="E248" s="74"/>
    </row>
    <row r="249" ht="39" customHeight="1">
      <c r="E249" s="74"/>
    </row>
    <row r="250" ht="13.5" customHeight="1">
      <c r="E250" s="74"/>
    </row>
    <row r="251" ht="18.75">
      <c r="E251" s="74"/>
    </row>
    <row r="252" ht="18.75">
      <c r="E252" s="74"/>
    </row>
    <row r="253" ht="18.75">
      <c r="E253" s="74"/>
    </row>
    <row r="254" ht="18.75">
      <c r="E254" s="74"/>
    </row>
    <row r="255" ht="18.75">
      <c r="E255" s="74"/>
    </row>
    <row r="256" ht="18.75">
      <c r="E256" s="74"/>
    </row>
    <row r="257" ht="18.75">
      <c r="E257" s="74"/>
    </row>
    <row r="258" ht="72" customHeight="1">
      <c r="E258" s="74"/>
    </row>
    <row r="259" ht="18.75">
      <c r="E259" s="74"/>
    </row>
    <row r="260" ht="18.75">
      <c r="E260" s="74"/>
    </row>
    <row r="261" ht="18.75">
      <c r="E261" s="74"/>
    </row>
    <row r="262" ht="18.75">
      <c r="E262" s="74"/>
    </row>
    <row r="263" ht="18.75">
      <c r="E263" s="74"/>
    </row>
    <row r="264" ht="18.75">
      <c r="E264" s="74"/>
    </row>
    <row r="265" ht="18.75">
      <c r="E265" s="74"/>
    </row>
    <row r="266" ht="18.75">
      <c r="E266" s="74"/>
    </row>
    <row r="267" ht="18.75">
      <c r="E267" s="74"/>
    </row>
    <row r="268" ht="18.75">
      <c r="E268" s="74"/>
    </row>
    <row r="269" ht="18.75">
      <c r="E269" s="74"/>
    </row>
    <row r="270" ht="18.75">
      <c r="E270" s="74"/>
    </row>
    <row r="271" ht="18.75">
      <c r="E271" s="74"/>
    </row>
    <row r="272" ht="18.75">
      <c r="E272" s="74"/>
    </row>
    <row r="273" ht="18.75">
      <c r="E273" s="74"/>
    </row>
    <row r="274" ht="72.75" customHeight="1">
      <c r="E274" s="74"/>
    </row>
    <row r="275" ht="18.75">
      <c r="E275" s="74"/>
    </row>
    <row r="276" ht="18.75">
      <c r="E276" s="74"/>
    </row>
    <row r="277" ht="18.75">
      <c r="E277" s="74"/>
    </row>
    <row r="278" ht="18.75">
      <c r="E278" s="74"/>
    </row>
    <row r="279" ht="18.75">
      <c r="E279" s="74"/>
    </row>
    <row r="280" ht="18.75">
      <c r="E280" s="74"/>
    </row>
    <row r="281" ht="18.75">
      <c r="E281" s="74"/>
    </row>
    <row r="282" ht="18.75">
      <c r="E282" s="74"/>
    </row>
    <row r="283" ht="18.75">
      <c r="E283" s="74"/>
    </row>
    <row r="284" ht="60" customHeight="1">
      <c r="E284" s="74"/>
    </row>
    <row r="285" ht="28.5" customHeight="1">
      <c r="E285" s="74"/>
    </row>
    <row r="286" ht="18.75">
      <c r="E286" s="74"/>
    </row>
    <row r="287" ht="18.75">
      <c r="E287" s="74"/>
    </row>
    <row r="288" ht="18.75">
      <c r="E288" s="74"/>
    </row>
    <row r="289" ht="18.75">
      <c r="E289" s="74"/>
    </row>
    <row r="290" ht="18.75">
      <c r="E290" s="74"/>
    </row>
    <row r="291" ht="18.75">
      <c r="E291" s="74"/>
    </row>
    <row r="292" ht="18.75">
      <c r="E292" s="74"/>
    </row>
    <row r="293" ht="18.75">
      <c r="E293" s="74"/>
    </row>
    <row r="294" ht="18.75">
      <c r="E294" s="74"/>
    </row>
    <row r="295" ht="18.75">
      <c r="E295" s="74"/>
    </row>
    <row r="296" ht="18.75">
      <c r="E296" s="74"/>
    </row>
    <row r="297" ht="18.75">
      <c r="E297" s="74"/>
    </row>
    <row r="298" ht="18.75">
      <c r="E298" s="74"/>
    </row>
    <row r="299" ht="18.75">
      <c r="E299" s="74"/>
    </row>
    <row r="300" ht="18.75">
      <c r="E300" s="74"/>
    </row>
    <row r="301" ht="18.75">
      <c r="E301" s="74"/>
    </row>
    <row r="302" ht="28.5" customHeight="1">
      <c r="E302" s="74"/>
    </row>
    <row r="303" ht="18.75">
      <c r="E303" s="74"/>
    </row>
    <row r="304" ht="18.75">
      <c r="E304" s="74"/>
    </row>
    <row r="305" ht="18.75">
      <c r="E305" s="74"/>
    </row>
    <row r="306" ht="18" customHeight="1">
      <c r="E306" s="74"/>
    </row>
    <row r="307" ht="20.25" customHeight="1">
      <c r="E307" s="74"/>
    </row>
    <row r="308" ht="13.5" customHeight="1">
      <c r="E308" s="74"/>
    </row>
    <row r="309" ht="15" customHeight="1">
      <c r="E309" s="74"/>
    </row>
    <row r="311" ht="21.75" customHeight="1"/>
    <row r="312" ht="11.25" customHeight="1"/>
    <row r="313" ht="12.75" customHeight="1"/>
    <row r="314" ht="18.75" customHeight="1"/>
    <row r="315" ht="15.75" customHeight="1"/>
    <row r="316" ht="22.5" customHeight="1"/>
  </sheetData>
  <sheetProtection/>
  <mergeCells count="6">
    <mergeCell ref="F177:J177"/>
    <mergeCell ref="A5:E5"/>
    <mergeCell ref="B1:E1"/>
    <mergeCell ref="B2:E2"/>
    <mergeCell ref="B3:E3"/>
    <mergeCell ref="F141:I141"/>
  </mergeCells>
  <printOptions/>
  <pageMargins left="0.8267716535433072" right="0.15748031496062992" top="0.4724409448818898" bottom="0.4724409448818898" header="0.2362204724409449" footer="0.2362204724409449"/>
  <pageSetup fitToHeight="37" fitToWidth="1" horizontalDpi="600" verticalDpi="600" orientation="portrait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Фоминых</cp:lastModifiedBy>
  <cp:lastPrinted>2023-02-27T14:14:11Z</cp:lastPrinted>
  <dcterms:created xsi:type="dcterms:W3CDTF">1999-10-28T10:18:25Z</dcterms:created>
  <dcterms:modified xsi:type="dcterms:W3CDTF">2023-04-06T12:30:18Z</dcterms:modified>
  <cp:category/>
  <cp:version/>
  <cp:contentType/>
  <cp:contentStatus/>
</cp:coreProperties>
</file>