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36" windowWidth="9276" windowHeight="1116"/>
  </bookViews>
  <sheets>
    <sheet name="МБТ 2020-2021" sheetId="1" r:id="rId1"/>
  </sheets>
  <definedNames>
    <definedName name="_xlnm.Print_Area" localSheetId="0">'МБТ 2020-2021'!$C$1:$AQ$88</definedName>
  </definedNames>
  <calcPr calcId="145621"/>
</workbook>
</file>

<file path=xl/calcChain.xml><?xml version="1.0" encoding="utf-8"?>
<calcChain xmlns="http://schemas.openxmlformats.org/spreadsheetml/2006/main">
  <c r="AN44" i="1" l="1"/>
  <c r="AM44" i="1"/>
  <c r="AO6" i="1"/>
  <c r="AP6" i="1"/>
  <c r="AO52" i="1"/>
  <c r="AP52" i="1"/>
  <c r="AO81" i="1" l="1"/>
  <c r="AP81" i="1"/>
  <c r="AQ84" i="1"/>
  <c r="AQ85" i="1"/>
  <c r="AQ86" i="1"/>
  <c r="AQ87" i="1"/>
  <c r="AQ83" i="1"/>
  <c r="AQ80" i="1"/>
  <c r="AQ77" i="1"/>
  <c r="AQ78" i="1"/>
  <c r="AQ79" i="1"/>
  <c r="AQ76" i="1"/>
  <c r="AQ75" i="1"/>
  <c r="AQ71" i="1"/>
  <c r="AQ72" i="1"/>
  <c r="AQ73" i="1"/>
  <c r="AQ74" i="1"/>
  <c r="AQ66" i="1"/>
  <c r="AQ67" i="1"/>
  <c r="AQ68" i="1"/>
  <c r="AQ69" i="1"/>
  <c r="AQ70" i="1"/>
  <c r="AQ65" i="1"/>
  <c r="AQ64" i="1"/>
  <c r="AQ57" i="1"/>
  <c r="AQ58" i="1"/>
  <c r="AQ59" i="1"/>
  <c r="AQ60" i="1"/>
  <c r="AQ61" i="1"/>
  <c r="AQ62" i="1"/>
  <c r="AQ63" i="1"/>
  <c r="AQ56" i="1"/>
  <c r="AO88" i="1"/>
  <c r="AP88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3" i="1"/>
  <c r="AQ9" i="1"/>
  <c r="AQ8" i="1"/>
  <c r="AQ6" i="1" l="1"/>
  <c r="AQ52" i="1"/>
  <c r="AQ81" i="1"/>
  <c r="AQ88" i="1" l="1"/>
  <c r="AM69" i="1"/>
  <c r="AN69" i="1" s="1"/>
  <c r="AR44" i="1" l="1"/>
  <c r="AN87" i="1" l="1"/>
  <c r="AN83" i="1"/>
  <c r="AN57" i="1"/>
  <c r="AN76" i="1"/>
  <c r="AN77" i="1"/>
  <c r="AN78" i="1"/>
  <c r="AN79" i="1"/>
  <c r="AN12" i="1"/>
  <c r="AN14" i="1"/>
  <c r="AN20" i="1"/>
  <c r="AN24" i="1"/>
  <c r="AN29" i="1"/>
  <c r="AN35" i="1"/>
  <c r="AN36" i="1"/>
  <c r="AN37" i="1"/>
  <c r="AN38" i="1"/>
  <c r="AM75" i="1" l="1"/>
  <c r="AN75" i="1" s="1"/>
  <c r="AM70" i="1" l="1"/>
  <c r="AN70" i="1" s="1"/>
  <c r="AM68" i="1" l="1"/>
  <c r="AN68" i="1" s="1"/>
  <c r="AM58" i="1" l="1"/>
  <c r="AN58" i="1" s="1"/>
  <c r="AM86" i="1"/>
  <c r="AN86" i="1" s="1"/>
  <c r="AM84" i="1" l="1"/>
  <c r="AN84" i="1" s="1"/>
  <c r="AM61" i="1" l="1"/>
  <c r="AN61" i="1" s="1"/>
  <c r="AR81" i="1" l="1"/>
  <c r="AM85" i="1"/>
  <c r="AM81" i="1" l="1"/>
  <c r="AN85" i="1"/>
  <c r="AN81" i="1" s="1"/>
  <c r="AR52" i="1"/>
  <c r="AM73" i="1"/>
  <c r="AN73" i="1" s="1"/>
  <c r="AM63" i="1" l="1"/>
  <c r="AN63" i="1" s="1"/>
  <c r="AR9" i="1" l="1"/>
  <c r="AM27" i="1" l="1"/>
  <c r="AN27" i="1" s="1"/>
  <c r="AM26" i="1"/>
  <c r="AN26" i="1" s="1"/>
  <c r="AM22" i="1"/>
  <c r="AN22" i="1" s="1"/>
  <c r="AM17" i="1"/>
  <c r="AN17" i="1" s="1"/>
  <c r="AM64" i="1" l="1"/>
  <c r="AN64" i="1" s="1"/>
  <c r="AR39" i="1" l="1"/>
  <c r="AR6" i="1" s="1"/>
  <c r="AR88" i="1" s="1"/>
  <c r="AM39" i="1"/>
  <c r="AN39" i="1" s="1"/>
  <c r="AM62" i="1" l="1"/>
  <c r="AN62" i="1" s="1"/>
  <c r="AM45" i="1" l="1"/>
  <c r="AN45" i="1" s="1"/>
  <c r="AM74" i="1" l="1"/>
  <c r="AN74" i="1" s="1"/>
  <c r="AM47" i="1" l="1"/>
  <c r="AN47" i="1" s="1"/>
  <c r="AM51" i="1" l="1"/>
  <c r="AN51" i="1" s="1"/>
  <c r="AM46" i="1" l="1"/>
  <c r="AN46" i="1" s="1"/>
  <c r="AM65" i="1" l="1"/>
  <c r="AN65" i="1" s="1"/>
  <c r="AM8" i="1" l="1"/>
  <c r="AN8" i="1" l="1"/>
  <c r="AM72" i="1"/>
  <c r="AN72" i="1" s="1"/>
  <c r="AM67" i="1" l="1"/>
  <c r="AN67" i="1" s="1"/>
  <c r="AM71" i="1" l="1"/>
  <c r="AN71" i="1" s="1"/>
  <c r="AM33" i="1" l="1"/>
  <c r="AN33" i="1" s="1"/>
  <c r="AM25" i="1"/>
  <c r="AN25" i="1" s="1"/>
  <c r="AM21" i="1"/>
  <c r="AM18" i="1"/>
  <c r="AN18" i="1" s="1"/>
  <c r="AM16" i="1"/>
  <c r="AN16" i="1" s="1"/>
  <c r="AM15" i="1"/>
  <c r="AN15" i="1" s="1"/>
  <c r="AM43" i="1"/>
  <c r="AN43" i="1" s="1"/>
  <c r="AM19" i="1" l="1"/>
  <c r="AN19" i="1" s="1"/>
  <c r="AN21" i="1"/>
  <c r="AM23" i="1"/>
  <c r="AN23" i="1" s="1"/>
  <c r="AM50" i="1" l="1"/>
  <c r="AN50" i="1" s="1"/>
  <c r="AM49" i="1"/>
  <c r="AN49" i="1" s="1"/>
  <c r="AM48" i="1"/>
  <c r="AN48" i="1" s="1"/>
  <c r="AM41" i="1"/>
  <c r="AN41" i="1" s="1"/>
  <c r="AM42" i="1"/>
  <c r="AN42" i="1" s="1"/>
  <c r="AM40" i="1"/>
  <c r="AN40" i="1" s="1"/>
  <c r="AM13" i="1"/>
  <c r="AM32" i="1"/>
  <c r="AN32" i="1" s="1"/>
  <c r="AM31" i="1"/>
  <c r="AN31" i="1" s="1"/>
  <c r="AM30" i="1"/>
  <c r="AN30" i="1" s="1"/>
  <c r="AM11" i="1" l="1"/>
  <c r="AN11" i="1" s="1"/>
  <c r="AN13" i="1"/>
  <c r="AM28" i="1"/>
  <c r="AM59" i="1"/>
  <c r="AN59" i="1" s="1"/>
  <c r="AM56" i="1"/>
  <c r="AM66" i="1"/>
  <c r="AN66" i="1" s="1"/>
  <c r="AM60" i="1"/>
  <c r="AN60" i="1" s="1"/>
  <c r="AM52" i="1" l="1"/>
  <c r="AN56" i="1"/>
  <c r="AN52" i="1" s="1"/>
  <c r="AM9" i="1"/>
  <c r="AN28" i="1"/>
  <c r="AM34" i="1"/>
  <c r="AN34" i="1" s="1"/>
  <c r="AG52" i="1"/>
  <c r="AH52" i="1"/>
  <c r="AI52" i="1"/>
  <c r="AJ52" i="1"/>
  <c r="AK52" i="1"/>
  <c r="AL52" i="1"/>
  <c r="AF8" i="1"/>
  <c r="AF40" i="1"/>
  <c r="AF53" i="1"/>
  <c r="AF52" i="1" s="1"/>
  <c r="AF43" i="1"/>
  <c r="AG11" i="1"/>
  <c r="AG9" i="1" s="1"/>
  <c r="AH11" i="1"/>
  <c r="AH9" i="1" s="1"/>
  <c r="AI11" i="1"/>
  <c r="AI9" i="1" s="1"/>
  <c r="AJ11" i="1"/>
  <c r="AJ9" i="1" s="1"/>
  <c r="AK11" i="1"/>
  <c r="AK9" i="1" s="1"/>
  <c r="AL11" i="1"/>
  <c r="AL9" i="1" s="1"/>
  <c r="AG44" i="1"/>
  <c r="AH44" i="1"/>
  <c r="AI44" i="1"/>
  <c r="AJ44" i="1"/>
  <c r="AK44" i="1"/>
  <c r="AL44" i="1"/>
  <c r="AF11" i="1"/>
  <c r="AF9" i="1" s="1"/>
  <c r="AN9" i="1" l="1"/>
  <c r="AM6" i="1"/>
  <c r="AM88" i="1" s="1"/>
  <c r="AF44" i="1"/>
  <c r="AF6" i="1" s="1"/>
  <c r="AF88" i="1" s="1"/>
  <c r="AL6" i="1"/>
  <c r="AL88" i="1" s="1"/>
  <c r="AJ6" i="1"/>
  <c r="AJ88" i="1" s="1"/>
  <c r="AH6" i="1"/>
  <c r="AH88" i="1" s="1"/>
  <c r="AK6" i="1"/>
  <c r="AK88" i="1" s="1"/>
  <c r="AI6" i="1"/>
  <c r="AI88" i="1" s="1"/>
  <c r="AG6" i="1"/>
  <c r="AG88" i="1" s="1"/>
  <c r="AN6" i="1" l="1"/>
  <c r="AN88" i="1" s="1"/>
</calcChain>
</file>

<file path=xl/sharedStrings.xml><?xml version="1.0" encoding="utf-8"?>
<sst xmlns="http://schemas.openxmlformats.org/spreadsheetml/2006/main" count="95" uniqueCount="80">
  <si>
    <t>из них:</t>
  </si>
  <si>
    <t>в том числе на: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</si>
  <si>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</si>
  <si>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</si>
  <si>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</si>
  <si>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>административно-хозяйственных, учебно-вспомогательных и иных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</si>
  <si>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</si>
  <si>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</si>
  <si>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</si>
  <si>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</si>
  <si>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</si>
  <si>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</si>
  <si>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</si>
  <si>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Приложение 8
к изменениям и дополнениям 
к бюджету городского округа Лыткарино на 2021 год
и на плановый период  2022  и  2023 годов</t>
  </si>
  <si>
    <t xml:space="preserve"> -дошкольное образование</t>
  </si>
  <si>
    <t xml:space="preserve"> -начальное, основное, среднее общее</t>
  </si>
  <si>
    <t xml:space="preserve"> -дополнительное образование</t>
  </si>
  <si>
    <t>учебно-вспомогательного и прочего персонала дошкольного образования</t>
  </si>
  <si>
    <t>-расходы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</si>
  <si>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>Иные межбюджетные транcферты бюджетам муниципальных образований Московской области из бюджета Московской области на реализацию отдельных мероприятий муниципальных программ</t>
  </si>
  <si>
    <t xml:space="preserve">Субсидия на реализацию мероприятий по обеспечению жильем молодых семей </t>
  </si>
  <si>
    <t xml:space="preserve"> - 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</si>
  <si>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 xml:space="preserve"> -расходы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</si>
  <si>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                              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</si>
  <si>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Субсидия на укрепление материально-технической базы общеобразовательных организаций, команды которых заняли 1-5 места на соревнованиях «Веселые старты»</t>
  </si>
  <si>
    <t>Субсидия на устройство систем наружного освещения в рамках реализации проекта «Светлый город»</t>
  </si>
  <si>
    <t>Субвенция на компенсацию проезда к месту учебы и обратно отдельным категориям обучающихся по очной форме обучения муниципальных общеобразовательных  организаций</t>
  </si>
  <si>
    <t>Субвенция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</si>
  <si>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</si>
  <si>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Субвенция на осуществление первичного воинского учета органами местного самоуправления поселений, муниципальных и городских округов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</si>
  <si>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
 Федерации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</si>
  <si>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</si>
  <si>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Субвенция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 </t>
  </si>
  <si>
    <t xml:space="preserve">Субвенция на осуществление отдельных государственных полномочий в части присвоения адресов объектам адресации и согласования перепланировки помещений
 в многоквартирном доме </t>
  </si>
  <si>
    <t>Субвенция 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</si>
  <si>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Субвенция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</si>
  <si>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>Субвенция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</si>
  <si>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на осуществление переданных полномочий Московской области по транспортировке в морг, включая погрузоразгрузочные работы, с мест обнаружения 
или происшествия умерших для производства судебно-медицинской экспертизы</t>
  </si>
  <si>
    <t xml:space="preserve">Субвенция на осуществление государственных полномочий Московской области в области земельных отношений </t>
  </si>
  <si>
    <t xml:space="preserve"> Cубвенция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</si>
  <si>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Субсидия субсидий на государственную поддержку отрасли культуры (модернизация библиотек в части комплектования книжных фондов муниципальных общедоступных библиотек) </t>
  </si>
  <si>
    <t xml:space="preserve">Субсидия на проведение работ по капитальному ремонту зданий региональных (муниципальных) общеобразовательных организаций </t>
  </si>
  <si>
    <t xml:space="preserve">Субсидия на оснащение отремонтированных зданий общеобразовательных организаций средствами обучения и воспитания 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</si>
  <si>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</si>
  <si>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</si>
  <si>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 xml:space="preserve">Субсидия  на разработку проектно-сметной документации на проведение капитального ремонта зданий муниципальных общеобразовательных организаций </t>
  </si>
  <si>
    <t xml:space="preserve">Субсидия на 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</t>
  </si>
  <si>
    <t xml:space="preserve">Субсидия   на мероприятия по организации отдыха детей в каникулярное время </t>
  </si>
  <si>
    <t>Субсидия  на строительство и реконструкцию объектов теплоснабжения</t>
  </si>
  <si>
    <t xml:space="preserve">Субсидия  на софинансирование работ по капитальному ремонту и ремонту автомобильных дорог общего пользования местного значения </t>
  </si>
  <si>
    <t xml:space="preserve">Субсидия на обеспечение образовательных организаций материально-технической базой для внедрения цифровой образовательной среды </t>
  </si>
  <si>
    <t xml:space="preserve">Субсидия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 </t>
  </si>
  <si>
    <t xml:space="preserve">Субсидия на обустройство и установку детских, игровых площадок на территории муниципальных образований </t>
  </si>
  <si>
    <t>Субсидия  на ремонт дворовых территорий</t>
  </si>
  <si>
    <t xml:space="preserve">Субсидия на благоустройство лесопарковых зон </t>
  </si>
  <si>
    <t xml:space="preserve">Субсидия на создание и ремонт пешеходных коммуникаций </t>
  </si>
  <si>
    <t xml:space="preserve">Субсидия на ямочный ремонт асфальтового покрытия дворовых территорий </t>
  </si>
  <si>
    <t>Субсидия на сокращение доли загрязненных сточных вод</t>
  </si>
  <si>
    <t xml:space="preserve"> -приобретение учебников и учебных пособий, средств обучения, игр, игрушек</t>
  </si>
  <si>
    <t xml:space="preserve">                         -начальное, основное, среднее общее</t>
  </si>
  <si>
    <t xml:space="preserve">                         -дошкольное образование</t>
  </si>
  <si>
    <t>Иные межбюджетные трансферты на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</si>
  <si>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Субсидия на устройство спортивных и детских площадок на территории муниципальных общеобразовательных организаций</t>
  </si>
  <si>
    <t>Иные межбюджетные транcферты бюджетам муниципальных образований Московской области из бюджета Московской области на сохранение достигнутого уровня заработной платы работников муниципальных учреждений культуры</t>
  </si>
  <si>
    <t xml:space="preserve">Субсидии из бюджета Московской области бюджетам муниципальных образований Московской области  на реализация проектов граждан, сформированных в рамках практик инициативного бюджетирования 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</si>
  <si>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</si>
  <si>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 xml:space="preserve">Иные межбюджетные транcферты бюджетам муниципальных образований Московской области из бюджета Московской области на сохранение достигнутого уровня заработной платы отдельных категорий работников в сферах здравоохранения, культуры </t>
  </si>
  <si>
    <t xml:space="preserve">Иные межбюджетные транcферты бюджетам муниципальных образований Московской области из бюджета Московской области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 </t>
  </si>
  <si>
    <t xml:space="preserve">Перечислено получателям по предъявленным заявкам                                      </t>
  </si>
  <si>
    <t xml:space="preserve">Утвержденный план 
на 2023 год  </t>
  </si>
  <si>
    <t xml:space="preserve">Уточненный план 
на 2023 год  </t>
  </si>
  <si>
    <t xml:space="preserve">Остаток на счете городского бюджета на 01.01.2024                                 </t>
  </si>
  <si>
    <t>Субсидии из бюджета Московской области бюджетам муниципальных образований Московской области 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</si>
  <si>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 xml:space="preserve"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
ЗА 2023 ГОД </t>
  </si>
  <si>
    <t xml:space="preserve">Поступило на счет городского бюджета 
за 2023 год                            </t>
  </si>
  <si>
    <t xml:space="preserve">I. Субвенции, предоставляемые из бюджета Московской области бюджету городского округа Лыткарино за 2023 год - всего:  </t>
  </si>
  <si>
    <t xml:space="preserve">II. Субсидии, предоставляемые из бюджета Московской области бюджету городского округа Лыткарино за 2023 год  - всего:  </t>
  </si>
  <si>
    <t xml:space="preserve">III. Иные межбюджетные трансферты, предоставляемые из бюджета Московской области бюджету городского округа Лыткарино за 2023 год  - всего:  </t>
  </si>
  <si>
    <t xml:space="preserve"> Межбюджетные трансферты, предоставляемые из бюджета Московской области бюджету городского округа Лыткарино за 2023 год  - всего: </t>
  </si>
  <si>
    <t xml:space="preserve">  Приложение 12
к Решению Совета депутатов
городского округа Лыткарино
от__________№______
"Об исполнении бюджета 
городского округа Лыткарино за 2023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</si>
</sst>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"/>
  </numFmts>
  <fonts count="50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b/>
      <sz val="13"/>
      <name val="Arial Cyr"/>
      <family val="2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name val="Arial"/>
      <family val="2"/>
      <charset val="204"/>
    </font>
    <font>
      <b/>
      <sz val="16"/>
      <name val="Arial Cyr"/>
      <charset val="204"/>
    </font>
    <font>
      <b/>
      <sz val="16"/>
      <color rgb="FF0070C0"/>
      <name val="Arial Cyr"/>
      <charset val="204"/>
    </font>
    <font>
      <b/>
      <sz val="15"/>
      <name val="Arial"/>
      <family val="2"/>
    </font>
    <font>
      <b/>
      <sz val="15"/>
      <name val="Arial Cyr"/>
      <charset val="204"/>
    </font>
    <font>
      <sz val="14"/>
      <name val="Arial"/>
      <family val="2"/>
      <charset val="204"/>
    </font>
    <font>
      <i/>
      <sz val="10"/>
      <name val="Arial Cyr"/>
      <charset val="204"/>
    </font>
    <font>
      <sz val="15"/>
      <name val="Arial Cyr"/>
      <charset val="204"/>
    </font>
    <font>
      <sz val="16"/>
      <name val="Arial Cyr"/>
      <charset val="204"/>
    </font>
    <font>
      <sz val="16"/>
      <color rgb="FFFFFF00"/>
      <name val="Arial Cyr"/>
      <charset val="204"/>
    </font>
    <font>
      <b/>
      <sz val="14"/>
      <color rgb="FFFFFF00"/>
      <name val="Arial Cyr"/>
      <charset val="204"/>
    </font>
    <font>
      <b/>
      <sz val="18"/>
      <name val="Times New Roman Cyr"/>
      <charset val="204"/>
    </font>
    <font>
      <b/>
      <sz val="15"/>
      <name val="Arial"/>
      <family val="2"/>
      <charset val="204"/>
    </font>
    <font>
      <b/>
      <i/>
      <sz val="14"/>
      <name val="Arial Cyr"/>
      <charset val="204"/>
    </font>
    <font>
      <b/>
      <i/>
      <sz val="13"/>
      <name val="Arial Cyr"/>
      <charset val="204"/>
    </font>
    <font>
      <i/>
      <sz val="13"/>
      <name val="Arial Cyr"/>
      <charset val="204"/>
    </font>
    <font>
      <b/>
      <sz val="16"/>
      <color rgb="FFFFFF00"/>
      <name val="Arial Cyr"/>
      <charset val="204"/>
    </font>
    <font>
      <b/>
      <sz val="10"/>
      <color rgb="FFFFFF00"/>
      <name val="Arial Cyr"/>
      <charset val="204"/>
    </font>
    <font>
      <sz val="16"/>
      <color theme="0"/>
      <name val="Arial Cyr"/>
      <charset val="204"/>
    </font>
    <font>
      <b/>
      <sz val="16"/>
      <color theme="0"/>
      <name val="Arial Cyr"/>
      <charset val="204"/>
    </font>
    <font>
      <b/>
      <sz val="15"/>
      <color theme="0"/>
      <name val="Arial Cyr"/>
      <charset val="204"/>
    </font>
    <font>
      <b/>
      <sz val="15"/>
      <color rgb="FFFFFF00"/>
      <name val="Arial Cyr"/>
      <charset val="204"/>
    </font>
    <font>
      <b/>
      <sz val="16"/>
      <color rgb="FFC0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  <charset val="204"/>
    </font>
    <font>
      <sz val="1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11" fillId="2" borderId="0" xfId="0" applyFont="1" applyFill="1" applyBorder="1"/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0" fillId="3" borderId="0" xfId="0" applyFill="1" applyBorder="1"/>
    <xf numFmtId="4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18" fillId="4" borderId="0" xfId="0" applyFont="1" applyFill="1" applyAlignment="1">
      <alignment horizontal="center" wrapText="1"/>
    </xf>
    <xf numFmtId="0" fontId="17" fillId="4" borderId="0" xfId="0" applyFont="1" applyFill="1"/>
    <xf numFmtId="0" fontId="19" fillId="4" borderId="0" xfId="0" applyFont="1" applyFill="1" applyAlignment="1">
      <alignment horizontal="center" wrapText="1"/>
    </xf>
    <xf numFmtId="4" fontId="20" fillId="0" borderId="6" xfId="0" applyNumberFormat="1" applyFont="1" applyFill="1" applyBorder="1" applyAlignment="1">
      <alignment horizontal="center" vertical="center"/>
    </xf>
    <xf numFmtId="4" fontId="17" fillId="3" borderId="11" xfId="0" applyNumberFormat="1" applyFont="1" applyFill="1" applyBorder="1"/>
    <xf numFmtId="4" fontId="20" fillId="3" borderId="2" xfId="0" applyNumberFormat="1" applyFont="1" applyFill="1" applyBorder="1" applyAlignment="1">
      <alignment horizontal="center" vertical="center"/>
    </xf>
    <xf numFmtId="4" fontId="32" fillId="0" borderId="0" xfId="0" applyNumberFormat="1" applyFont="1" applyBorder="1" applyAlignment="1">
      <alignment horizontal="center" vertical="center"/>
    </xf>
    <xf numFmtId="4" fontId="32" fillId="4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4" fontId="20" fillId="3" borderId="6" xfId="0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164" fontId="20" fillId="3" borderId="4" xfId="0" applyNumberFormat="1" applyFont="1" applyFill="1" applyBorder="1" applyAlignment="1">
      <alignment horizontal="center" vertical="center"/>
    </xf>
    <xf numFmtId="0" fontId="20" fillId="3" borderId="1" xfId="0" applyFont="1" applyFill="1" applyBorder="1"/>
    <xf numFmtId="0" fontId="0" fillId="3" borderId="0" xfId="0" applyFont="1" applyFill="1" applyBorder="1"/>
    <xf numFmtId="4" fontId="20" fillId="3" borderId="0" xfId="0" applyNumberFormat="1" applyFont="1" applyFill="1" applyBorder="1" applyAlignment="1">
      <alignment horizontal="center" vertical="center"/>
    </xf>
    <xf numFmtId="0" fontId="0" fillId="3" borderId="13" xfId="0" applyFont="1" applyFill="1" applyBorder="1"/>
    <xf numFmtId="4" fontId="20" fillId="3" borderId="13" xfId="0" applyNumberFormat="1" applyFont="1" applyFill="1" applyBorder="1" applyAlignment="1">
      <alignment horizontal="center" vertical="center"/>
    </xf>
    <xf numFmtId="0" fontId="0" fillId="3" borderId="1" xfId="0" applyFont="1" applyFill="1" applyBorder="1"/>
    <xf numFmtId="4" fontId="20" fillId="3" borderId="1" xfId="0" applyNumberFormat="1" applyFont="1" applyFill="1" applyBorder="1" applyAlignment="1">
      <alignment horizontal="center" vertical="center"/>
    </xf>
    <xf numFmtId="164" fontId="0" fillId="3" borderId="0" xfId="0" applyNumberFormat="1" applyFont="1" applyFill="1" applyBorder="1"/>
    <xf numFmtId="164" fontId="0" fillId="3" borderId="13" xfId="0" applyNumberFormat="1" applyFont="1" applyFill="1" applyBorder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16" fillId="2" borderId="3" xfId="0" applyFont="1" applyFill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16" fillId="2" borderId="1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6" fillId="7" borderId="0" xfId="0" applyFont="1" applyFill="1" applyBorder="1" applyAlignment="1">
      <alignment horizontal="center"/>
    </xf>
    <xf numFmtId="4" fontId="28" fillId="7" borderId="4" xfId="0" applyNumberFormat="1" applyFont="1" applyFill="1" applyBorder="1" applyAlignment="1">
      <alignment horizontal="center" vertical="center"/>
    </xf>
    <xf numFmtId="4" fontId="28" fillId="7" borderId="27" xfId="0" applyNumberFormat="1" applyFont="1" applyFill="1" applyBorder="1" applyAlignment="1">
      <alignment horizontal="center" vertical="center"/>
    </xf>
    <xf numFmtId="0" fontId="0" fillId="7" borderId="3" xfId="0" applyFont="1" applyFill="1" applyBorder="1"/>
    <xf numFmtId="4" fontId="28" fillId="7" borderId="6" xfId="0" applyNumberFormat="1" applyFont="1" applyFill="1" applyBorder="1" applyAlignment="1">
      <alignment horizontal="center" vertical="center"/>
    </xf>
    <xf numFmtId="4" fontId="28" fillId="7" borderId="12" xfId="0" applyNumberFormat="1" applyFont="1" applyFill="1" applyBorder="1" applyAlignment="1">
      <alignment horizontal="center" vertical="center"/>
    </xf>
    <xf numFmtId="0" fontId="0" fillId="7" borderId="13" xfId="0" applyFont="1" applyFill="1" applyBorder="1"/>
    <xf numFmtId="164" fontId="0" fillId="7" borderId="13" xfId="0" applyNumberFormat="1" applyFont="1" applyFill="1" applyBorder="1"/>
    <xf numFmtId="4" fontId="20" fillId="7" borderId="6" xfId="0" applyNumberFormat="1" applyFont="1" applyFill="1" applyBorder="1" applyAlignment="1">
      <alignment horizontal="center" vertical="center"/>
    </xf>
    <xf numFmtId="165" fontId="25" fillId="7" borderId="6" xfId="0" applyNumberFormat="1" applyFont="1" applyFill="1" applyBorder="1" applyAlignment="1">
      <alignment horizontal="center" vertical="center"/>
    </xf>
    <xf numFmtId="165" fontId="25" fillId="7" borderId="19" xfId="0" applyNumberFormat="1" applyFont="1" applyFill="1" applyBorder="1" applyAlignment="1">
      <alignment horizontal="center" vertical="center"/>
    </xf>
    <xf numFmtId="165" fontId="25" fillId="7" borderId="12" xfId="0" applyNumberFormat="1" applyFont="1" applyFill="1" applyBorder="1" applyAlignment="1">
      <alignment horizontal="center" vertical="center"/>
    </xf>
    <xf numFmtId="4" fontId="25" fillId="7" borderId="6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/>
    <xf numFmtId="4" fontId="20" fillId="3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28" fillId="7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4" fontId="32" fillId="5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/>
    </xf>
    <xf numFmtId="4" fontId="26" fillId="6" borderId="0" xfId="0" applyNumberFormat="1" applyFont="1" applyFill="1" applyBorder="1" applyAlignment="1">
      <alignment horizontal="center" vertical="center"/>
    </xf>
    <xf numFmtId="4" fontId="32" fillId="6" borderId="0" xfId="0" applyNumberFormat="1" applyFont="1" applyFill="1" applyBorder="1" applyAlignment="1">
      <alignment horizontal="center" vertical="center"/>
    </xf>
    <xf numFmtId="4" fontId="20" fillId="7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Fill="1" applyBorder="1" applyAlignment="1">
      <alignment horizontal="center" vertical="center"/>
    </xf>
    <xf numFmtId="166" fontId="40" fillId="0" borderId="0" xfId="0" applyNumberFormat="1" applyFont="1" applyFill="1" applyBorder="1" applyAlignment="1">
      <alignment horizontal="left" vertical="center"/>
    </xf>
    <xf numFmtId="4" fontId="20" fillId="3" borderId="11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0" fontId="32" fillId="4" borderId="0" xfId="0" applyFont="1" applyFill="1" applyBorder="1"/>
    <xf numFmtId="0" fontId="32" fillId="5" borderId="0" xfId="0" applyFont="1" applyFill="1" applyBorder="1"/>
    <xf numFmtId="0" fontId="33" fillId="0" borderId="0" xfId="0" applyFont="1" applyBorder="1" applyAlignment="1">
      <alignment wrapText="1"/>
    </xf>
    <xf numFmtId="0" fontId="32" fillId="6" borderId="0" xfId="0" applyFont="1" applyFill="1" applyBorder="1"/>
    <xf numFmtId="0" fontId="32" fillId="0" borderId="0" xfId="0" applyFont="1" applyBorder="1" applyAlignment="1">
      <alignment wrapText="1"/>
    </xf>
    <xf numFmtId="0" fontId="32" fillId="0" borderId="0" xfId="0" applyFont="1"/>
    <xf numFmtId="4" fontId="43" fillId="0" borderId="0" xfId="0" applyNumberFormat="1" applyFont="1" applyFill="1" applyBorder="1" applyAlignment="1">
      <alignment horizontal="center" vertical="center"/>
    </xf>
    <xf numFmtId="4" fontId="40" fillId="6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Border="1" applyAlignment="1">
      <alignment horizontal="center" vertical="center"/>
    </xf>
    <xf numFmtId="4" fontId="40" fillId="0" borderId="0" xfId="0" applyNumberFormat="1" applyFont="1" applyBorder="1" applyAlignment="1">
      <alignment horizontal="center" vertical="center"/>
    </xf>
    <xf numFmtId="0" fontId="15" fillId="0" borderId="0" xfId="0" applyFont="1" applyBorder="1"/>
    <xf numFmtId="0" fontId="17" fillId="4" borderId="0" xfId="0" applyFont="1" applyFill="1" applyBorder="1"/>
    <xf numFmtId="4" fontId="32" fillId="0" borderId="0" xfId="0" applyNumberFormat="1" applyFont="1" applyBorder="1"/>
    <xf numFmtId="0" fontId="0" fillId="0" borderId="0" xfId="0" applyBorder="1" applyAlignment="1">
      <alignment horizontal="left"/>
    </xf>
    <xf numFmtId="4" fontId="44" fillId="7" borderId="0" xfId="0" applyNumberFormat="1" applyFont="1" applyFill="1" applyBorder="1" applyAlignment="1">
      <alignment horizontal="left" vertical="center" wrapText="1"/>
    </xf>
    <xf numFmtId="0" fontId="0" fillId="5" borderId="0" xfId="0" applyFill="1" applyBorder="1"/>
    <xf numFmtId="0" fontId="42" fillId="0" borderId="0" xfId="0" applyFont="1" applyBorder="1" applyAlignment="1">
      <alignment vertical="center"/>
    </xf>
    <xf numFmtId="0" fontId="0" fillId="6" borderId="0" xfId="0" applyFill="1" applyBorder="1"/>
    <xf numFmtId="4" fontId="40" fillId="0" borderId="0" xfId="0" applyNumberFormat="1" applyFont="1" applyFill="1" applyBorder="1" applyAlignment="1">
      <alignment horizontal="left" vertical="center"/>
    </xf>
    <xf numFmtId="4" fontId="40" fillId="4" borderId="0" xfId="0" applyNumberFormat="1" applyFont="1" applyFill="1" applyBorder="1" applyAlignment="1">
      <alignment horizontal="left" vertical="center"/>
    </xf>
    <xf numFmtId="4" fontId="45" fillId="7" borderId="19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/>
    </xf>
    <xf numFmtId="4" fontId="17" fillId="3" borderId="11" xfId="0" applyNumberFormat="1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28" xfId="0" applyFont="1" applyFill="1" applyBorder="1"/>
    <xf numFmtId="0" fontId="17" fillId="3" borderId="22" xfId="0" applyFont="1" applyFill="1" applyBorder="1"/>
    <xf numFmtId="0" fontId="18" fillId="3" borderId="22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/>
    </xf>
    <xf numFmtId="4" fontId="20" fillId="3" borderId="45" xfId="0" applyNumberFormat="1" applyFont="1" applyFill="1" applyBorder="1" applyAlignment="1">
      <alignment horizontal="center" vertical="center"/>
    </xf>
    <xf numFmtId="0" fontId="17" fillId="3" borderId="45" xfId="0" applyFont="1" applyFill="1" applyBorder="1"/>
    <xf numFmtId="0" fontId="18" fillId="3" borderId="26" xfId="0" applyFont="1" applyFill="1" applyBorder="1" applyAlignment="1">
      <alignment horizontal="center"/>
    </xf>
    <xf numFmtId="0" fontId="17" fillId="3" borderId="26" xfId="0" applyFont="1" applyFill="1" applyBorder="1"/>
    <xf numFmtId="4" fontId="17" fillId="3" borderId="26" xfId="0" applyNumberFormat="1" applyFont="1" applyFill="1" applyBorder="1"/>
    <xf numFmtId="0" fontId="18" fillId="3" borderId="50" xfId="0" applyFont="1" applyFill="1" applyBorder="1" applyAlignment="1">
      <alignment horizontal="center"/>
    </xf>
    <xf numFmtId="4" fontId="20" fillId="3" borderId="50" xfId="0" applyNumberFormat="1" applyFont="1" applyFill="1" applyBorder="1" applyAlignment="1">
      <alignment horizontal="center" vertical="center"/>
    </xf>
    <xf numFmtId="4" fontId="20" fillId="3" borderId="48" xfId="0" applyNumberFormat="1" applyFont="1" applyFill="1" applyBorder="1" applyAlignment="1">
      <alignment horizontal="center" vertical="center"/>
    </xf>
    <xf numFmtId="0" fontId="17" fillId="3" borderId="47" xfId="0" applyFont="1" applyFill="1" applyBorder="1"/>
    <xf numFmtId="0" fontId="20" fillId="3" borderId="15" xfId="0" applyFont="1" applyFill="1" applyBorder="1" applyAlignment="1">
      <alignment horizontal="left" vertical="center" wrapText="1"/>
    </xf>
    <xf numFmtId="0" fontId="20" fillId="3" borderId="18" xfId="0" applyFont="1" applyFill="1" applyBorder="1" applyAlignment="1">
      <alignment horizontal="left" vertical="center" wrapText="1"/>
    </xf>
    <xf numFmtId="0" fontId="19" fillId="3" borderId="20" xfId="0" applyFont="1" applyFill="1" applyBorder="1" applyAlignment="1">
      <alignment horizontal="center"/>
    </xf>
    <xf numFmtId="4" fontId="21" fillId="3" borderId="25" xfId="0" applyNumberFormat="1" applyFont="1" applyFill="1" applyBorder="1" applyAlignment="1">
      <alignment horizontal="center" vertical="center"/>
    </xf>
    <xf numFmtId="4" fontId="21" fillId="3" borderId="29" xfId="0" applyNumberFormat="1" applyFont="1" applyFill="1" applyBorder="1" applyAlignment="1">
      <alignment horizontal="center" vertical="center"/>
    </xf>
    <xf numFmtId="4" fontId="15" fillId="3" borderId="15" xfId="0" applyNumberFormat="1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left" vertical="center" wrapText="1"/>
    </xf>
    <xf numFmtId="0" fontId="20" fillId="3" borderId="45" xfId="0" applyFont="1" applyFill="1" applyBorder="1" applyAlignment="1">
      <alignment horizontal="left" vertical="center" wrapText="1"/>
    </xf>
    <xf numFmtId="0" fontId="21" fillId="3" borderId="45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center"/>
    </xf>
    <xf numFmtId="4" fontId="20" fillId="3" borderId="25" xfId="0" applyNumberFormat="1" applyFont="1" applyFill="1" applyBorder="1" applyAlignment="1">
      <alignment horizontal="center" vertical="center"/>
    </xf>
    <xf numFmtId="0" fontId="17" fillId="3" borderId="25" xfId="0" applyFont="1" applyFill="1" applyBorder="1"/>
    <xf numFmtId="0" fontId="17" fillId="3" borderId="29" xfId="0" applyFont="1" applyFill="1" applyBorder="1"/>
    <xf numFmtId="0" fontId="20" fillId="3" borderId="40" xfId="0" applyFont="1" applyFill="1" applyBorder="1" applyAlignment="1">
      <alignment horizontal="left" vertical="center" wrapText="1"/>
    </xf>
    <xf numFmtId="0" fontId="20" fillId="3" borderId="25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left" vertical="center" wrapText="1"/>
    </xf>
    <xf numFmtId="0" fontId="18" fillId="3" borderId="25" xfId="0" applyFont="1" applyFill="1" applyBorder="1" applyAlignment="1">
      <alignment horizontal="center"/>
    </xf>
    <xf numFmtId="4" fontId="17" fillId="3" borderId="25" xfId="0" applyNumberFormat="1" applyFont="1" applyFill="1" applyBorder="1"/>
    <xf numFmtId="0" fontId="17" fillId="3" borderId="25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left" vertical="center" wrapText="1"/>
    </xf>
    <xf numFmtId="4" fontId="21" fillId="3" borderId="15" xfId="0" applyNumberFormat="1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left" vertical="center" wrapText="1"/>
    </xf>
    <xf numFmtId="0" fontId="21" fillId="3" borderId="28" xfId="0" applyFont="1" applyFill="1" applyBorder="1" applyAlignment="1">
      <alignment horizontal="left" vertical="center" wrapText="1"/>
    </xf>
    <xf numFmtId="0" fontId="37" fillId="3" borderId="15" xfId="0" applyFont="1" applyFill="1" applyBorder="1" applyAlignment="1">
      <alignment horizontal="left" vertical="center" wrapText="1"/>
    </xf>
    <xf numFmtId="0" fontId="37" fillId="3" borderId="18" xfId="0" applyFont="1" applyFill="1" applyBorder="1" applyAlignment="1">
      <alignment horizontal="left" vertical="center" wrapText="1"/>
    </xf>
    <xf numFmtId="0" fontId="38" fillId="3" borderId="20" xfId="0" applyFont="1" applyFill="1" applyBorder="1" applyAlignment="1">
      <alignment horizontal="center"/>
    </xf>
    <xf numFmtId="0" fontId="39" fillId="3" borderId="25" xfId="0" applyFont="1" applyFill="1" applyBorder="1"/>
    <xf numFmtId="4" fontId="39" fillId="3" borderId="25" xfId="0" applyNumberFormat="1" applyFont="1" applyFill="1" applyBorder="1"/>
    <xf numFmtId="0" fontId="39" fillId="3" borderId="25" xfId="0" applyFont="1" applyFill="1" applyBorder="1" applyAlignment="1">
      <alignment horizontal="center" vertical="center"/>
    </xf>
    <xf numFmtId="0" fontId="39" fillId="3" borderId="29" xfId="0" applyFont="1" applyFill="1" applyBorder="1"/>
    <xf numFmtId="0" fontId="37" fillId="3" borderId="44" xfId="0" applyFont="1" applyFill="1" applyBorder="1" applyAlignment="1">
      <alignment horizontal="left" vertical="center" wrapText="1"/>
    </xf>
    <xf numFmtId="0" fontId="37" fillId="3" borderId="45" xfId="0" applyFont="1" applyFill="1" applyBorder="1" applyAlignment="1">
      <alignment horizontal="left" vertical="center" wrapText="1"/>
    </xf>
    <xf numFmtId="0" fontId="38" fillId="3" borderId="25" xfId="0" applyFont="1" applyFill="1" applyBorder="1" applyAlignment="1">
      <alignment horizontal="center"/>
    </xf>
    <xf numFmtId="0" fontId="37" fillId="3" borderId="40" xfId="0" applyFont="1" applyFill="1" applyBorder="1" applyAlignment="1">
      <alignment horizontal="left" vertical="center" wrapText="1"/>
    </xf>
    <xf numFmtId="0" fontId="37" fillId="3" borderId="25" xfId="0" applyFont="1" applyFill="1" applyBorder="1" applyAlignment="1">
      <alignment horizontal="left" vertical="center" wrapText="1"/>
    </xf>
    <xf numFmtId="0" fontId="37" fillId="3" borderId="43" xfId="0" applyFont="1" applyFill="1" applyBorder="1" applyAlignment="1">
      <alignment horizontal="left" vertical="center" wrapText="1"/>
    </xf>
    <xf numFmtId="0" fontId="37" fillId="3" borderId="28" xfId="0" applyFont="1" applyFill="1" applyBorder="1" applyAlignment="1">
      <alignment horizontal="left" vertical="center" wrapText="1"/>
    </xf>
    <xf numFmtId="0" fontId="38" fillId="3" borderId="21" xfId="0" applyFont="1" applyFill="1" applyBorder="1" applyAlignment="1">
      <alignment horizontal="center"/>
    </xf>
    <xf numFmtId="4" fontId="21" fillId="3" borderId="28" xfId="0" applyNumberFormat="1" applyFont="1" applyFill="1" applyBorder="1" applyAlignment="1">
      <alignment horizontal="center" vertical="center"/>
    </xf>
    <xf numFmtId="0" fontId="39" fillId="3" borderId="28" xfId="0" applyFont="1" applyFill="1" applyBorder="1"/>
    <xf numFmtId="4" fontId="39" fillId="3" borderId="28" xfId="0" applyNumberFormat="1" applyFont="1" applyFill="1" applyBorder="1"/>
    <xf numFmtId="0" fontId="39" fillId="3" borderId="28" xfId="0" applyFont="1" applyFill="1" applyBorder="1" applyAlignment="1">
      <alignment horizontal="center" vertical="center"/>
    </xf>
    <xf numFmtId="0" fontId="39" fillId="3" borderId="30" xfId="0" applyFont="1" applyFill="1" applyBorder="1"/>
    <xf numFmtId="4" fontId="21" fillId="3" borderId="53" xfId="0" applyNumberFormat="1" applyFont="1" applyFill="1" applyBorder="1" applyAlignment="1">
      <alignment horizontal="center" vertical="center"/>
    </xf>
    <xf numFmtId="0" fontId="37" fillId="3" borderId="31" xfId="0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horizontal="left" vertical="center" wrapText="1"/>
    </xf>
    <xf numFmtId="0" fontId="20" fillId="3" borderId="31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8" fillId="3" borderId="28" xfId="0" applyFont="1" applyFill="1" applyBorder="1" applyAlignment="1">
      <alignment horizontal="center"/>
    </xf>
    <xf numFmtId="4" fontId="15" fillId="3" borderId="28" xfId="0" applyNumberFormat="1" applyFont="1" applyFill="1" applyBorder="1" applyAlignment="1">
      <alignment horizontal="center" vertical="center"/>
    </xf>
    <xf numFmtId="4" fontId="17" fillId="3" borderId="28" xfId="0" applyNumberFormat="1" applyFont="1" applyFill="1" applyBorder="1"/>
    <xf numFmtId="0" fontId="17" fillId="3" borderId="28" xfId="0" applyFont="1" applyFill="1" applyBorder="1" applyAlignment="1">
      <alignment horizontal="center" vertical="center"/>
    </xf>
    <xf numFmtId="0" fontId="17" fillId="3" borderId="30" xfId="0" applyFont="1" applyFill="1" applyBorder="1"/>
    <xf numFmtId="4" fontId="15" fillId="3" borderId="10" xfId="0" applyNumberFormat="1" applyFont="1" applyFill="1" applyBorder="1" applyAlignment="1">
      <alignment horizontal="center" vertical="center"/>
    </xf>
    <xf numFmtId="4" fontId="15" fillId="3" borderId="26" xfId="0" applyNumberFormat="1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7" fillId="3" borderId="34" xfId="0" applyFont="1" applyFill="1" applyBorder="1"/>
    <xf numFmtId="165" fontId="15" fillId="3" borderId="9" xfId="0" applyNumberFormat="1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left" vertical="center" wrapText="1"/>
    </xf>
    <xf numFmtId="4" fontId="21" fillId="3" borderId="0" xfId="0" applyNumberFormat="1" applyFont="1" applyFill="1" applyBorder="1" applyAlignment="1">
      <alignment horizontal="center" vertical="center"/>
    </xf>
    <xf numFmtId="0" fontId="17" fillId="3" borderId="38" xfId="0" applyFont="1" applyFill="1" applyBorder="1"/>
    <xf numFmtId="0" fontId="17" fillId="3" borderId="32" xfId="0" applyFont="1" applyFill="1" applyBorder="1"/>
    <xf numFmtId="4" fontId="17" fillId="3" borderId="32" xfId="0" applyNumberFormat="1" applyFont="1" applyFill="1" applyBorder="1"/>
    <xf numFmtId="0" fontId="17" fillId="3" borderId="32" xfId="0" applyFont="1" applyFill="1" applyBorder="1" applyAlignment="1">
      <alignment horizontal="center" vertical="center"/>
    </xf>
    <xf numFmtId="0" fontId="17" fillId="3" borderId="39" xfId="0" applyFont="1" applyFill="1" applyBorder="1"/>
    <xf numFmtId="4" fontId="15" fillId="3" borderId="2" xfId="0" applyNumberFormat="1" applyFont="1" applyFill="1" applyBorder="1" applyAlignment="1">
      <alignment horizontal="center" vertical="center"/>
    </xf>
    <xf numFmtId="49" fontId="15" fillId="3" borderId="18" xfId="0" applyNumberFormat="1" applyFont="1" applyFill="1" applyBorder="1" applyAlignment="1">
      <alignment horizontal="left" vertical="center" wrapText="1"/>
    </xf>
    <xf numFmtId="4" fontId="21" fillId="3" borderId="14" xfId="0" applyNumberFormat="1" applyFont="1" applyFill="1" applyBorder="1" applyAlignment="1">
      <alignment horizontal="center" vertical="center"/>
    </xf>
    <xf numFmtId="0" fontId="17" fillId="3" borderId="21" xfId="0" applyFont="1" applyFill="1" applyBorder="1"/>
    <xf numFmtId="0" fontId="20" fillId="3" borderId="16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4" fontId="17" fillId="3" borderId="32" xfId="0" applyNumberFormat="1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/>
    </xf>
    <xf numFmtId="0" fontId="17" fillId="3" borderId="13" xfId="0" applyFont="1" applyFill="1" applyBorder="1"/>
    <xf numFmtId="4" fontId="17" fillId="3" borderId="22" xfId="0" applyNumberFormat="1" applyFont="1" applyFill="1" applyBorder="1" applyAlignment="1">
      <alignment horizontal="center" vertical="center"/>
    </xf>
    <xf numFmtId="4" fontId="24" fillId="3" borderId="6" xfId="0" applyNumberFormat="1" applyFont="1" applyFill="1" applyBorder="1" applyAlignment="1">
      <alignment horizontal="center" vertical="center"/>
    </xf>
    <xf numFmtId="4" fontId="20" fillId="3" borderId="19" xfId="0" applyNumberFormat="1" applyFont="1" applyFill="1" applyBorder="1" applyAlignment="1">
      <alignment horizontal="center" vertical="center"/>
    </xf>
    <xf numFmtId="4" fontId="20" fillId="3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/>
    <xf numFmtId="164" fontId="20" fillId="3" borderId="6" xfId="0" applyNumberFormat="1" applyFont="1" applyFill="1" applyBorder="1" applyAlignment="1">
      <alignment horizontal="center" vertical="center"/>
    </xf>
    <xf numFmtId="0" fontId="20" fillId="3" borderId="13" xfId="0" applyFont="1" applyFill="1" applyBorder="1"/>
    <xf numFmtId="4" fontId="40" fillId="6" borderId="18" xfId="0" applyNumberFormat="1" applyFont="1" applyFill="1" applyBorder="1" applyAlignment="1">
      <alignment horizontal="center" vertical="center"/>
    </xf>
    <xf numFmtId="4" fontId="33" fillId="0" borderId="18" xfId="0" applyNumberFormat="1" applyFont="1" applyBorder="1" applyAlignment="1">
      <alignment horizontal="center" vertical="center"/>
    </xf>
    <xf numFmtId="166" fontId="45" fillId="7" borderId="0" xfId="0" applyNumberFormat="1" applyFont="1" applyFill="1" applyBorder="1" applyAlignment="1">
      <alignment horizontal="center" vertical="center"/>
    </xf>
    <xf numFmtId="0" fontId="42" fillId="5" borderId="0" xfId="0" applyFont="1" applyFill="1" applyBorder="1"/>
    <xf numFmtId="0" fontId="46" fillId="0" borderId="0" xfId="0" applyFont="1" applyBorder="1"/>
    <xf numFmtId="0" fontId="42" fillId="0" borderId="0" xfId="0" applyFont="1" applyBorder="1"/>
    <xf numFmtId="2" fontId="42" fillId="6" borderId="0" xfId="0" applyNumberFormat="1" applyFont="1" applyFill="1" applyBorder="1"/>
    <xf numFmtId="0" fontId="42" fillId="6" borderId="0" xfId="0" applyFont="1" applyFill="1" applyBorder="1"/>
    <xf numFmtId="0" fontId="42" fillId="0" borderId="0" xfId="0" applyFont="1" applyBorder="1" applyAlignment="1">
      <alignment horizontal="center"/>
    </xf>
    <xf numFmtId="4" fontId="20" fillId="3" borderId="42" xfId="0" applyNumberFormat="1" applyFont="1" applyFill="1" applyBorder="1" applyAlignment="1">
      <alignment horizontal="center" vertical="center"/>
    </xf>
    <xf numFmtId="4" fontId="20" fillId="3" borderId="15" xfId="0" applyNumberFormat="1" applyFont="1" applyFill="1" applyBorder="1" applyAlignment="1">
      <alignment horizontal="center" vertical="center"/>
    </xf>
    <xf numFmtId="4" fontId="47" fillId="3" borderId="15" xfId="0" applyNumberFormat="1" applyFont="1" applyFill="1" applyBorder="1" applyAlignment="1">
      <alignment horizontal="center" vertical="center"/>
    </xf>
    <xf numFmtId="4" fontId="15" fillId="3" borderId="53" xfId="0" applyNumberFormat="1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/>
    </xf>
    <xf numFmtId="165" fontId="48" fillId="0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/>
    <xf numFmtId="4" fontId="20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5" fontId="17" fillId="3" borderId="2" xfId="0" applyNumberFormat="1" applyFont="1" applyFill="1" applyBorder="1"/>
    <xf numFmtId="165" fontId="20" fillId="3" borderId="11" xfId="0" applyNumberFormat="1" applyFont="1" applyFill="1" applyBorder="1" applyAlignment="1">
      <alignment horizontal="center" vertical="center"/>
    </xf>
    <xf numFmtId="165" fontId="20" fillId="3" borderId="4" xfId="0" applyNumberFormat="1" applyFont="1" applyFill="1" applyBorder="1" applyAlignment="1">
      <alignment horizontal="center" vertical="center"/>
    </xf>
    <xf numFmtId="165" fontId="20" fillId="3" borderId="35" xfId="0" applyNumberFormat="1" applyFont="1" applyFill="1" applyBorder="1" applyAlignment="1">
      <alignment horizontal="center" vertical="center"/>
    </xf>
    <xf numFmtId="165" fontId="20" fillId="3" borderId="7" xfId="0" applyNumberFormat="1" applyFont="1" applyFill="1" applyBorder="1" applyAlignment="1">
      <alignment horizontal="center" vertical="center"/>
    </xf>
    <xf numFmtId="165" fontId="20" fillId="3" borderId="2" xfId="0" applyNumberFormat="1" applyFont="1" applyFill="1" applyBorder="1" applyAlignment="1">
      <alignment horizontal="center" vertical="center"/>
    </xf>
    <xf numFmtId="165" fontId="20" fillId="3" borderId="6" xfId="0" applyNumberFormat="1" applyFont="1" applyFill="1" applyBorder="1" applyAlignment="1">
      <alignment horizontal="center" vertical="center"/>
    </xf>
    <xf numFmtId="165" fontId="20" fillId="7" borderId="6" xfId="0" applyNumberFormat="1" applyFont="1" applyFill="1" applyBorder="1" applyAlignment="1">
      <alignment horizontal="center" vertical="center"/>
    </xf>
    <xf numFmtId="165" fontId="20" fillId="0" borderId="4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4" fontId="48" fillId="0" borderId="6" xfId="0" applyNumberFormat="1" applyFont="1" applyFill="1" applyBorder="1" applyAlignment="1">
      <alignment horizontal="center" vertical="center" wrapText="1"/>
    </xf>
    <xf numFmtId="4" fontId="17" fillId="3" borderId="2" xfId="0" applyNumberFormat="1" applyFont="1" applyFill="1" applyBorder="1"/>
    <xf numFmtId="4" fontId="20" fillId="3" borderId="8" xfId="0" applyNumberFormat="1" applyFont="1" applyFill="1" applyBorder="1" applyAlignment="1">
      <alignment horizontal="center" vertical="center"/>
    </xf>
    <xf numFmtId="4" fontId="15" fillId="3" borderId="18" xfId="0" applyNumberFormat="1" applyFont="1" applyFill="1" applyBorder="1" applyAlignment="1">
      <alignment horizontal="center" vertical="center"/>
    </xf>
    <xf numFmtId="4" fontId="20" fillId="3" borderId="18" xfId="0" applyNumberFormat="1" applyFont="1" applyFill="1" applyBorder="1" applyAlignment="1">
      <alignment horizontal="center" vertical="center"/>
    </xf>
    <xf numFmtId="4" fontId="21" fillId="3" borderId="18" xfId="0" applyNumberFormat="1" applyFont="1" applyFill="1" applyBorder="1" applyAlignment="1">
      <alignment horizontal="center" vertical="center"/>
    </xf>
    <xf numFmtId="4" fontId="47" fillId="3" borderId="18" xfId="0" applyNumberFormat="1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center" vertical="center"/>
    </xf>
    <xf numFmtId="4" fontId="15" fillId="3" borderId="17" xfId="0" applyNumberFormat="1" applyFont="1" applyFill="1" applyBorder="1" applyAlignment="1">
      <alignment horizontal="center" vertical="center"/>
    </xf>
    <xf numFmtId="4" fontId="0" fillId="3" borderId="0" xfId="0" applyNumberFormat="1" applyFill="1" applyBorder="1"/>
    <xf numFmtId="4" fontId="17" fillId="3" borderId="22" xfId="0" applyNumberFormat="1" applyFont="1" applyFill="1" applyBorder="1"/>
    <xf numFmtId="4" fontId="17" fillId="3" borderId="13" xfId="0" applyNumberFormat="1" applyFont="1" applyFill="1" applyBorder="1"/>
    <xf numFmtId="4" fontId="49" fillId="3" borderId="0" xfId="0" applyNumberFormat="1" applyFont="1" applyFill="1" applyBorder="1"/>
    <xf numFmtId="4" fontId="20" fillId="3" borderId="24" xfId="0" applyNumberFormat="1" applyFont="1" applyFill="1" applyBorder="1" applyAlignment="1">
      <alignment horizontal="center" vertical="center"/>
    </xf>
    <xf numFmtId="4" fontId="28" fillId="7" borderId="13" xfId="0" applyNumberFormat="1" applyFont="1" applyFill="1" applyBorder="1" applyAlignment="1">
      <alignment horizontal="center" vertical="center"/>
    </xf>
    <xf numFmtId="4" fontId="20" fillId="7" borderId="13" xfId="0" applyNumberFormat="1" applyFont="1" applyFill="1" applyBorder="1" applyAlignment="1">
      <alignment horizontal="center" vertical="center"/>
    </xf>
    <xf numFmtId="4" fontId="25" fillId="7" borderId="13" xfId="0" applyNumberFormat="1" applyFont="1" applyFill="1" applyBorder="1" applyAlignment="1">
      <alignment horizontal="center" vertical="center"/>
    </xf>
    <xf numFmtId="4" fontId="20" fillId="3" borderId="54" xfId="0" applyNumberFormat="1" applyFont="1" applyFill="1" applyBorder="1" applyAlignment="1">
      <alignment horizontal="center" vertical="center"/>
    </xf>
    <xf numFmtId="4" fontId="15" fillId="3" borderId="7" xfId="0" applyNumberFormat="1" applyFont="1" applyFill="1" applyBorder="1" applyAlignment="1">
      <alignment horizontal="center" vertical="center"/>
    </xf>
    <xf numFmtId="4" fontId="20" fillId="3" borderId="7" xfId="0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center" vertical="center"/>
    </xf>
    <xf numFmtId="4" fontId="47" fillId="3" borderId="7" xfId="0" applyNumberFormat="1" applyFont="1" applyFill="1" applyBorder="1" applyAlignment="1">
      <alignment horizontal="center" vertical="center"/>
    </xf>
    <xf numFmtId="4" fontId="21" fillId="3" borderId="10" xfId="0" applyNumberFormat="1" applyFont="1" applyFill="1" applyBorder="1" applyAlignment="1">
      <alignment horizontal="center" vertical="center"/>
    </xf>
    <xf numFmtId="4" fontId="15" fillId="3" borderId="9" xfId="0" applyNumberFormat="1" applyFont="1" applyFill="1" applyBorder="1" applyAlignment="1">
      <alignment horizontal="center" vertical="center"/>
    </xf>
    <xf numFmtId="0" fontId="3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/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/>
    <xf numFmtId="0" fontId="15" fillId="3" borderId="19" xfId="0" applyFont="1" applyFill="1" applyBorder="1"/>
    <xf numFmtId="0" fontId="20" fillId="3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24" fillId="3" borderId="27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24" fillId="3" borderId="12" xfId="0" applyFont="1" applyFill="1" applyBorder="1" applyAlignment="1">
      <alignment horizontal="left" vertical="center" wrapText="1"/>
    </xf>
    <xf numFmtId="0" fontId="27" fillId="7" borderId="12" xfId="0" applyFont="1" applyFill="1" applyBorder="1" applyAlignment="1" applyProtection="1">
      <alignment horizontal="left" vertical="center" wrapText="1"/>
    </xf>
    <xf numFmtId="0" fontId="31" fillId="7" borderId="13" xfId="0" applyFont="1" applyFill="1" applyBorder="1" applyAlignment="1">
      <alignment horizontal="left" wrapText="1"/>
    </xf>
    <xf numFmtId="0" fontId="31" fillId="7" borderId="19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wrapText="1"/>
    </xf>
    <xf numFmtId="0" fontId="0" fillId="3" borderId="19" xfId="0" applyFont="1" applyFill="1" applyBorder="1" applyAlignment="1">
      <alignment horizontal="left" wrapText="1"/>
    </xf>
    <xf numFmtId="0" fontId="22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3" borderId="2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15" fillId="3" borderId="25" xfId="0" applyFont="1" applyFill="1" applyBorder="1" applyAlignment="1">
      <alignment horizontal="left" vertical="center" wrapText="1"/>
    </xf>
    <xf numFmtId="0" fontId="21" fillId="3" borderId="18" xfId="0" applyFont="1" applyFill="1" applyBorder="1" applyAlignment="1">
      <alignment horizontal="left" vertical="center" wrapText="1"/>
    </xf>
    <xf numFmtId="0" fontId="30" fillId="3" borderId="18" xfId="0" applyFont="1" applyFill="1" applyBorder="1" applyAlignment="1">
      <alignment horizontal="left" vertical="center" wrapText="1"/>
    </xf>
    <xf numFmtId="0" fontId="30" fillId="3" borderId="20" xfId="0" applyFont="1" applyFill="1" applyBorder="1" applyAlignment="1">
      <alignment horizontal="left" vertical="center" wrapText="1"/>
    </xf>
    <xf numFmtId="0" fontId="21" fillId="3" borderId="31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3" borderId="38" xfId="0" applyFont="1" applyFill="1" applyBorder="1" applyAlignment="1">
      <alignment vertical="center"/>
    </xf>
    <xf numFmtId="0" fontId="15" fillId="3" borderId="46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36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left" vertical="center" wrapText="1"/>
    </xf>
    <xf numFmtId="0" fontId="30" fillId="3" borderId="25" xfId="0" applyFont="1" applyFill="1" applyBorder="1" applyAlignment="1">
      <alignment horizontal="left" vertical="center" wrapText="1"/>
    </xf>
    <xf numFmtId="0" fontId="21" fillId="3" borderId="28" xfId="0" applyFont="1" applyFill="1" applyBorder="1" applyAlignment="1">
      <alignment horizontal="left" vertical="center" wrapText="1"/>
    </xf>
    <xf numFmtId="0" fontId="30" fillId="3" borderId="28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indent="10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0" fillId="3" borderId="12" xfId="0" applyFont="1" applyFill="1" applyBorder="1" applyAlignment="1">
      <alignment vertical="center" wrapText="1"/>
    </xf>
    <xf numFmtId="0" fontId="20" fillId="3" borderId="13" xfId="0" applyFont="1" applyFill="1" applyBorder="1" applyAlignment="1">
      <alignment wrapText="1"/>
    </xf>
    <xf numFmtId="0" fontId="20" fillId="3" borderId="19" xfId="0" applyFont="1" applyFill="1" applyBorder="1" applyAlignment="1">
      <alignment wrapText="1"/>
    </xf>
    <xf numFmtId="0" fontId="20" fillId="3" borderId="13" xfId="0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left" vertical="center" wrapText="1"/>
    </xf>
    <xf numFmtId="0" fontId="15" fillId="3" borderId="23" xfId="0" applyFont="1" applyFill="1" applyBorder="1" applyAlignment="1">
      <alignment horizontal="center" vertical="center"/>
    </xf>
    <xf numFmtId="0" fontId="15" fillId="3" borderId="3" xfId="0" applyFont="1" applyFill="1" applyBorder="1"/>
    <xf numFmtId="0" fontId="15" fillId="3" borderId="24" xfId="0" applyFont="1" applyFill="1" applyBorder="1"/>
    <xf numFmtId="0" fontId="20" fillId="3" borderId="49" xfId="0" applyFont="1" applyFill="1" applyBorder="1" applyAlignment="1">
      <alignment horizontal="left" vertical="center" wrapText="1"/>
    </xf>
    <xf numFmtId="0" fontId="15" fillId="3" borderId="50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vertical="center" wrapText="1"/>
    </xf>
    <xf numFmtId="0" fontId="27" fillId="7" borderId="27" xfId="0" applyFont="1" applyFill="1" applyBorder="1" applyAlignment="1" applyProtection="1">
      <alignment horizontal="center" vertical="center" wrapText="1"/>
    </xf>
    <xf numFmtId="0" fontId="0" fillId="7" borderId="1" xfId="0" applyFont="1" applyFill="1" applyBorder="1" applyAlignment="1"/>
    <xf numFmtId="0" fontId="0" fillId="7" borderId="5" xfId="0" applyFont="1" applyFill="1" applyBorder="1" applyAlignment="1"/>
    <xf numFmtId="0" fontId="21" fillId="3" borderId="20" xfId="0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left" vertical="center" wrapText="1"/>
    </xf>
    <xf numFmtId="49" fontId="15" fillId="3" borderId="8" xfId="0" applyNumberFormat="1" applyFont="1" applyFill="1" applyBorder="1" applyAlignment="1">
      <alignment horizontal="left" vertical="center" wrapText="1"/>
    </xf>
    <xf numFmtId="49" fontId="0" fillId="3" borderId="8" xfId="0" applyNumberFormat="1" applyFont="1" applyFill="1" applyBorder="1" applyAlignment="1">
      <alignment horizontal="left" vertical="center" wrapText="1"/>
    </xf>
    <xf numFmtId="49" fontId="0" fillId="3" borderId="37" xfId="0" applyNumberFormat="1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37" xfId="0" applyFont="1" applyFill="1" applyBorder="1" applyAlignment="1">
      <alignment horizontal="left" vertical="center" wrapText="1"/>
    </xf>
    <xf numFmtId="49" fontId="21" fillId="3" borderId="18" xfId="0" applyNumberFormat="1" applyFont="1" applyFill="1" applyBorder="1" applyAlignment="1">
      <alignment horizontal="left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left" vertical="center" wrapText="1"/>
    </xf>
    <xf numFmtId="0" fontId="20" fillId="3" borderId="51" xfId="0" applyFont="1" applyFill="1" applyBorder="1" applyAlignment="1">
      <alignment horizontal="left" vertical="center" wrapText="1"/>
    </xf>
    <xf numFmtId="0" fontId="15" fillId="3" borderId="41" xfId="0" applyFont="1" applyFill="1" applyBorder="1" applyAlignment="1">
      <alignment vertical="center"/>
    </xf>
    <xf numFmtId="0" fontId="15" fillId="3" borderId="52" xfId="0" applyFont="1" applyFill="1" applyBorder="1" applyAlignment="1">
      <alignment vertical="center"/>
    </xf>
    <xf numFmtId="0" fontId="20" fillId="3" borderId="31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vertical="center"/>
    </xf>
    <xf numFmtId="0" fontId="15" fillId="3" borderId="3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3" borderId="17" xfId="0" applyFont="1" applyFill="1" applyBorder="1" applyAlignment="1">
      <alignment horizontal="left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29" fillId="3" borderId="45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vertical="center" wrapText="1"/>
    </xf>
    <xf numFmtId="0" fontId="21" fillId="3" borderId="45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4" fillId="3" borderId="12" xfId="0" applyFont="1" applyFill="1" applyBorder="1" applyAlignment="1">
      <alignment vertical="center" wrapText="1"/>
    </xf>
    <xf numFmtId="0" fontId="25" fillId="7" borderId="12" xfId="0" applyFont="1" applyFill="1" applyBorder="1" applyAlignment="1">
      <alignment horizontal="left" vertical="center" wrapText="1"/>
    </xf>
    <xf numFmtId="0" fontId="25" fillId="7" borderId="13" xfId="0" applyFont="1" applyFill="1" applyBorder="1" applyAlignment="1">
      <alignment horizontal="left" wrapText="1"/>
    </xf>
    <xf numFmtId="0" fontId="25" fillId="7" borderId="19" xfId="0" applyFont="1" applyFill="1" applyBorder="1" applyAlignment="1">
      <alignment horizontal="left" wrapText="1"/>
    </xf>
    <xf numFmtId="0" fontId="24" fillId="3" borderId="23" xfId="0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20" fillId="3" borderId="23" xfId="0" applyFont="1" applyFill="1" applyBorder="1" applyAlignment="1">
      <alignment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12" fillId="3" borderId="19" xfId="0" applyFont="1" applyFill="1" applyBorder="1" applyAlignment="1">
      <alignment horizontal="left" vertical="center" wrapText="1"/>
    </xf>
    <xf numFmtId="0" fontId="24" fillId="7" borderId="12" xfId="0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0" fontId="0" fillId="7" borderId="1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FF"/>
      <color rgb="FFFF0066"/>
      <color rgb="FFFCD5B4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30"/>
  <sheetViews>
    <sheetView tabSelected="1" view="pageBreakPreview" topLeftCell="C2" zoomScale="50" zoomScaleNormal="50" zoomScaleSheetLayoutView="50" workbookViewId="0">
      <selection activeCell="C3" sqref="C3:AQ3"/>
    </sheetView>
  </sheetViews>
  <sheetFormatPr defaultColWidth="9.6640625" defaultRowHeight="20.399999999999999" x14ac:dyDescent="0.3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44" customWidth="1"/>
    <col min="31" max="31" width="0.6640625" hidden="1" customWidth="1"/>
    <col min="32" max="32" width="16.6640625" style="15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0" width="23" style="22" customWidth="1"/>
    <col min="41" max="43" width="23" style="248" customWidth="1"/>
    <col min="44" max="44" width="16.109375" style="31" hidden="1" customWidth="1"/>
    <col min="45" max="45" width="27" style="31" customWidth="1"/>
    <col min="46" max="46" width="24.33203125" style="86" customWidth="1"/>
    <col min="47" max="47" width="13.88671875" style="92" bestFit="1" customWidth="1"/>
    <col min="48" max="48" width="13" style="92" bestFit="1" customWidth="1"/>
    <col min="49" max="49" width="14.109375" bestFit="1" customWidth="1"/>
  </cols>
  <sheetData>
    <row r="1" spans="2:50" ht="109.2" hidden="1" customHeight="1" x14ac:dyDescent="0.4">
      <c r="AC1" s="324" t="s">
        <v>13</v>
      </c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</row>
    <row r="2" spans="2:50" ht="141.6" customHeight="1" x14ac:dyDescent="0.35"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377" t="s">
        <v>79</v>
      </c>
      <c r="AO2" s="378"/>
      <c r="AP2" s="378"/>
      <c r="AQ2" s="378"/>
    </row>
    <row r="3" spans="2:50" s="2" customFormat="1" ht="90" customHeight="1" thickBot="1" x14ac:dyDescent="0.4">
      <c r="C3" s="263" t="s">
        <v>73</v>
      </c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31"/>
      <c r="AS3" s="31"/>
      <c r="AT3" s="86"/>
      <c r="AU3" s="92"/>
      <c r="AV3" s="92"/>
    </row>
    <row r="4" spans="2:50" s="17" customFormat="1" ht="50.4" customHeight="1" thickBot="1" x14ac:dyDescent="0.4">
      <c r="B4" s="18"/>
      <c r="C4" s="326" t="s">
        <v>4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8"/>
      <c r="AE4" s="50"/>
      <c r="AF4" s="51"/>
      <c r="AG4" s="52"/>
      <c r="AH4" s="52"/>
      <c r="AI4" s="52"/>
      <c r="AJ4" s="52"/>
      <c r="AK4" s="52"/>
      <c r="AL4" s="52"/>
      <c r="AM4" s="284" t="s">
        <v>12</v>
      </c>
      <c r="AN4" s="285"/>
      <c r="AO4" s="285"/>
      <c r="AP4" s="285"/>
      <c r="AQ4" s="286"/>
      <c r="AR4" s="31"/>
      <c r="AS4" s="31"/>
      <c r="AT4" s="86"/>
      <c r="AU4" s="92"/>
      <c r="AV4" s="92"/>
    </row>
    <row r="5" spans="2:50" s="17" customFormat="1" ht="82.8" customHeight="1" thickBot="1" x14ac:dyDescent="0.4">
      <c r="B5" s="18"/>
      <c r="C5" s="329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1"/>
      <c r="AE5" s="53"/>
      <c r="AF5" s="54" t="s">
        <v>6</v>
      </c>
      <c r="AG5" s="55"/>
      <c r="AH5" s="55"/>
      <c r="AI5" s="55"/>
      <c r="AJ5" s="55"/>
      <c r="AK5" s="55"/>
      <c r="AL5" s="55"/>
      <c r="AM5" s="225" t="s">
        <v>69</v>
      </c>
      <c r="AN5" s="225" t="s">
        <v>70</v>
      </c>
      <c r="AO5" s="239" t="s">
        <v>74</v>
      </c>
      <c r="AP5" s="239" t="s">
        <v>68</v>
      </c>
      <c r="AQ5" s="239" t="s">
        <v>71</v>
      </c>
      <c r="AR5" s="31"/>
      <c r="AS5" s="31"/>
      <c r="AT5" s="86"/>
      <c r="AU5" s="92"/>
      <c r="AV5" s="92"/>
    </row>
    <row r="6" spans="2:50" s="17" customFormat="1" ht="65.400000000000006" customHeight="1" thickBot="1" x14ac:dyDescent="0.4">
      <c r="B6" s="18"/>
      <c r="C6" s="344" t="s">
        <v>75</v>
      </c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6"/>
      <c r="AE6" s="56"/>
      <c r="AF6" s="57" t="e">
        <f>AF8+AF9+AF40+AF41+AF42+AF43+#REF!+#REF!+AF44+#REF!+#REF!+#REF!+AF45+AF46+#REF!+#REF!</f>
        <v>#REF!</v>
      </c>
      <c r="AG6" s="57" t="e">
        <f>AG8+AG9+AG40+AG41+AG42+AG43+#REF!+#REF!+AG44+#REF!+#REF!+#REF!+AG45+AG46+#REF!+#REF!</f>
        <v>#REF!</v>
      </c>
      <c r="AH6" s="57" t="e">
        <f>AH8+AH9+AH40+AH41+AH42+AH43+#REF!+#REF!+AH44+#REF!+#REF!+#REF!+AH45+AH46+#REF!+#REF!</f>
        <v>#REF!</v>
      </c>
      <c r="AI6" s="57" t="e">
        <f>AI8+AI9+AI40+AI41+AI42+AI43+#REF!+#REF!+AI44+#REF!+#REF!+#REF!+AI45+AI46+#REF!+#REF!</f>
        <v>#REF!</v>
      </c>
      <c r="AJ6" s="57" t="e">
        <f>AJ8+AJ9+AJ40+AJ41+AJ42+AJ43+#REF!+#REF!+AJ44+#REF!+#REF!+#REF!+AJ45+AJ46+#REF!+#REF!</f>
        <v>#REF!</v>
      </c>
      <c r="AK6" s="57" t="e">
        <f>AK8+AK9+AK40+AK41+AK42+AK43+#REF!+#REF!+AK44+#REF!+#REF!+#REF!+AK45+AK46+#REF!+#REF!</f>
        <v>#REF!</v>
      </c>
      <c r="AL6" s="58" t="e">
        <f>AL8+AL9+AL40+AL41+AL42+AL43+#REF!+#REF!+AL44+#REF!+#REF!+#REF!+AL45+AL46+#REF!+#REF!</f>
        <v>#REF!</v>
      </c>
      <c r="AM6" s="57">
        <f>AM8+AM9+AM40+AM41+AM42+AM43+AM44+AM45+AM46+AM47+AM48+AM49+AM50+AM51+AM39</f>
        <v>850245.05999999994</v>
      </c>
      <c r="AN6" s="57">
        <f>AN8+AN9+AN40+AN41+AN42+AN43+AN44+AN45+AN46+AN47+AN48+AN49+AN50+AN51+AN39</f>
        <v>840636.05999999994</v>
      </c>
      <c r="AO6" s="57">
        <f>AO8+AO9+AO40+AO41+AO42+AO43+AO44+AO45+AO46+AO47+AO48+AO49+AO50+AO51+AO39</f>
        <v>838854.44</v>
      </c>
      <c r="AP6" s="57">
        <f>AP8+AP9+AP40+AP41+AP42+AP43+AP44+AP45+AP46+AP47+AP48+AP49+AP50+AP51+AP39</f>
        <v>829993.84</v>
      </c>
      <c r="AQ6" s="57">
        <f>AQ8+AQ9+AQ40+AQ41+AQ42+AQ43+AQ44+AQ45+AQ46+AQ47+AQ48+AQ49+AQ50+AQ51+AQ39</f>
        <v>8860.5999999999985</v>
      </c>
      <c r="AR6" s="107" t="e">
        <f>AR8+#REF!+AR9+AR40+AR41+AR42+AR43+AR44+AR45+AR46+AR47+AR48+AR49+AR50+AR51+AR39</f>
        <v>#REF!</v>
      </c>
      <c r="AS6" s="72"/>
      <c r="AT6" s="86"/>
      <c r="AU6" s="86"/>
      <c r="AV6" s="86"/>
      <c r="AW6" s="97"/>
      <c r="AX6" s="97"/>
    </row>
    <row r="7" spans="2:50" s="19" customFormat="1" ht="31.8" customHeight="1" thickBot="1" x14ac:dyDescent="0.4">
      <c r="B7" s="20"/>
      <c r="C7" s="337" t="s">
        <v>0</v>
      </c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9"/>
      <c r="AE7" s="108"/>
      <c r="AF7" s="109" t="s">
        <v>7</v>
      </c>
      <c r="AG7" s="110"/>
      <c r="AH7" s="110"/>
      <c r="AI7" s="110"/>
      <c r="AJ7" s="111"/>
      <c r="AK7" s="111"/>
      <c r="AL7" s="110"/>
      <c r="AM7" s="29"/>
      <c r="AN7" s="229"/>
      <c r="AO7" s="240"/>
      <c r="AP7" s="240"/>
      <c r="AQ7" s="240"/>
      <c r="AR7" s="31"/>
      <c r="AS7" s="31"/>
      <c r="AT7" s="86"/>
      <c r="AU7" s="86"/>
      <c r="AV7" s="86"/>
      <c r="AW7" s="21"/>
      <c r="AX7" s="21"/>
    </row>
    <row r="8" spans="2:50" s="19" customFormat="1" ht="51.6" customHeight="1" thickBot="1" x14ac:dyDescent="0.4">
      <c r="B8" s="20"/>
      <c r="C8" s="268" t="s">
        <v>36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6"/>
      <c r="AE8" s="202"/>
      <c r="AF8" s="36">
        <f>12686+3105</f>
        <v>15791</v>
      </c>
      <c r="AG8" s="203"/>
      <c r="AH8" s="203"/>
      <c r="AI8" s="203"/>
      <c r="AJ8" s="249">
        <v>3188</v>
      </c>
      <c r="AK8" s="113">
        <v>12751</v>
      </c>
      <c r="AL8" s="250"/>
      <c r="AM8" s="36">
        <f>11317+3717+23915</f>
        <v>38949</v>
      </c>
      <c r="AN8" s="235">
        <f>AM8-760</f>
        <v>38189</v>
      </c>
      <c r="AO8" s="36">
        <v>38188.199999999997</v>
      </c>
      <c r="AP8" s="36">
        <v>38188.199999999997</v>
      </c>
      <c r="AQ8" s="36">
        <f>AO8-AP8</f>
        <v>0</v>
      </c>
      <c r="AR8" s="96"/>
      <c r="AS8" s="238"/>
      <c r="AT8" s="86"/>
      <c r="AU8" s="86"/>
      <c r="AV8" s="86"/>
      <c r="AW8" s="21"/>
      <c r="AX8" s="21"/>
    </row>
    <row r="9" spans="2:50" s="19" customFormat="1" ht="114" customHeight="1" thickBot="1" x14ac:dyDescent="0.4">
      <c r="B9" s="20"/>
      <c r="C9" s="340" t="s">
        <v>28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120"/>
      <c r="AF9" s="121" t="e">
        <f>AF11+AF23+#REF!+#REF!+AF38</f>
        <v>#REF!</v>
      </c>
      <c r="AG9" s="121" t="e">
        <f>AG11+AG23+#REF!+#REF!</f>
        <v>#REF!</v>
      </c>
      <c r="AH9" s="121" t="e">
        <f>AH11+AH23+#REF!+#REF!</f>
        <v>#REF!</v>
      </c>
      <c r="AI9" s="121" t="e">
        <f>AI11+AI23+#REF!+#REF!</f>
        <v>#REF!</v>
      </c>
      <c r="AJ9" s="121" t="e">
        <f>AJ11+AJ23+#REF!+#REF!</f>
        <v>#REF!</v>
      </c>
      <c r="AK9" s="121" t="e">
        <f>AK11+AK23+#REF!+#REF!</f>
        <v>#REF!</v>
      </c>
      <c r="AL9" s="122" t="e">
        <f>AL11+AL23+#REF!+#REF!</f>
        <v>#REF!</v>
      </c>
      <c r="AM9" s="70">
        <f>AM11+AM23+AM28+AM32+AM33-29-844+29+844+625+2730</f>
        <v>779820</v>
      </c>
      <c r="AN9" s="234">
        <f>AM9-15942+8034-26</f>
        <v>771886</v>
      </c>
      <c r="AO9" s="70">
        <v>770242.8</v>
      </c>
      <c r="AP9" s="70">
        <v>763724.3</v>
      </c>
      <c r="AQ9" s="70">
        <f>AO9-AP9</f>
        <v>6518.5</v>
      </c>
      <c r="AR9" s="73">
        <f>-844-29-29-844+29+844+625+2730</f>
        <v>2482</v>
      </c>
      <c r="AS9" s="73"/>
      <c r="AT9" s="86"/>
      <c r="AU9" s="86"/>
      <c r="AV9" s="86"/>
      <c r="AW9" s="21"/>
      <c r="AX9" s="21"/>
    </row>
    <row r="10" spans="2:50" s="26" customFormat="1" ht="33" customHeight="1" x14ac:dyDescent="0.35">
      <c r="B10" s="25"/>
      <c r="C10" s="297" t="s">
        <v>1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114"/>
      <c r="AF10" s="115"/>
      <c r="AG10" s="116"/>
      <c r="AH10" s="116"/>
      <c r="AI10" s="116"/>
      <c r="AJ10" s="116"/>
      <c r="AK10" s="116"/>
      <c r="AL10" s="123"/>
      <c r="AM10" s="220"/>
      <c r="AN10" s="232"/>
      <c r="AO10" s="241"/>
      <c r="AP10" s="220"/>
      <c r="AQ10" s="256"/>
      <c r="AR10" s="32"/>
      <c r="AS10" s="32"/>
      <c r="AT10" s="87"/>
      <c r="AU10" s="87"/>
      <c r="AV10" s="87"/>
      <c r="AW10" s="98"/>
      <c r="AX10" s="98"/>
    </row>
    <row r="11" spans="2:50" s="26" customFormat="1" ht="21" hidden="1" customHeight="1" x14ac:dyDescent="0.35">
      <c r="B11" s="27"/>
      <c r="C11" s="124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348" t="s">
        <v>3</v>
      </c>
      <c r="AA11" s="348"/>
      <c r="AB11" s="348"/>
      <c r="AC11" s="348"/>
      <c r="AD11" s="349"/>
      <c r="AE11" s="126"/>
      <c r="AF11" s="127">
        <f>AF13+AF19</f>
        <v>349662</v>
      </c>
      <c r="AG11" s="127">
        <f t="shared" ref="AG11:AL11" si="0">AG13+AG19</f>
        <v>0</v>
      </c>
      <c r="AH11" s="127">
        <f t="shared" si="0"/>
        <v>0</v>
      </c>
      <c r="AI11" s="127">
        <f t="shared" si="0"/>
        <v>0</v>
      </c>
      <c r="AJ11" s="127">
        <f t="shared" si="0"/>
        <v>10870</v>
      </c>
      <c r="AK11" s="127">
        <f t="shared" si="0"/>
        <v>299092</v>
      </c>
      <c r="AL11" s="128">
        <f t="shared" si="0"/>
        <v>0</v>
      </c>
      <c r="AM11" s="129">
        <f t="shared" ref="AM11" si="1">AM13+AM18+AM19</f>
        <v>728094</v>
      </c>
      <c r="AN11" s="233">
        <f t="shared" ref="AN11:AN51" si="2">AM11</f>
        <v>728094</v>
      </c>
      <c r="AO11" s="242"/>
      <c r="AP11" s="129"/>
      <c r="AQ11" s="257"/>
      <c r="AR11" s="71"/>
      <c r="AS11" s="71"/>
      <c r="AT11" s="87"/>
      <c r="AU11" s="87"/>
      <c r="AV11" s="87"/>
      <c r="AW11" s="98"/>
      <c r="AX11" s="98"/>
    </row>
    <row r="12" spans="2:50" s="26" customFormat="1" ht="23.4" hidden="1" customHeight="1" x14ac:dyDescent="0.35">
      <c r="B12" s="27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2"/>
      <c r="AA12" s="374" t="s">
        <v>0</v>
      </c>
      <c r="AB12" s="375"/>
      <c r="AC12" s="375"/>
      <c r="AD12" s="375"/>
      <c r="AE12" s="133"/>
      <c r="AF12" s="134"/>
      <c r="AG12" s="135"/>
      <c r="AH12" s="135"/>
      <c r="AI12" s="135"/>
      <c r="AJ12" s="135"/>
      <c r="AK12" s="135"/>
      <c r="AL12" s="136"/>
      <c r="AM12" s="221"/>
      <c r="AN12" s="233">
        <f t="shared" si="2"/>
        <v>0</v>
      </c>
      <c r="AO12" s="243"/>
      <c r="AP12" s="221"/>
      <c r="AQ12" s="258"/>
      <c r="AR12" s="32"/>
      <c r="AS12" s="32"/>
      <c r="AT12" s="87"/>
      <c r="AU12" s="87"/>
      <c r="AV12" s="87"/>
      <c r="AW12" s="98"/>
      <c r="AX12" s="98"/>
    </row>
    <row r="13" spans="2:50" s="26" customFormat="1" ht="26.4" hidden="1" customHeight="1" x14ac:dyDescent="0.35">
      <c r="B13" s="27"/>
      <c r="C13" s="137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9"/>
      <c r="AA13" s="290" t="s">
        <v>2</v>
      </c>
      <c r="AB13" s="290"/>
      <c r="AC13" s="290"/>
      <c r="AD13" s="290"/>
      <c r="AE13" s="140"/>
      <c r="AF13" s="127">
        <v>270516</v>
      </c>
      <c r="AG13" s="135"/>
      <c r="AH13" s="135"/>
      <c r="AI13" s="135"/>
      <c r="AJ13" s="141">
        <v>8086</v>
      </c>
      <c r="AK13" s="142">
        <v>228791</v>
      </c>
      <c r="AL13" s="136"/>
      <c r="AM13" s="129">
        <f>AM15+AM16+AM17</f>
        <v>580829</v>
      </c>
      <c r="AN13" s="233">
        <f t="shared" si="2"/>
        <v>580829</v>
      </c>
      <c r="AO13" s="242"/>
      <c r="AP13" s="129"/>
      <c r="AQ13" s="257"/>
      <c r="AR13" s="74"/>
      <c r="AS13" s="74"/>
      <c r="AT13" s="87"/>
      <c r="AU13" s="87"/>
      <c r="AV13" s="87"/>
      <c r="AW13" s="98"/>
      <c r="AX13" s="98"/>
    </row>
    <row r="14" spans="2:50" s="26" customFormat="1" ht="26.4" hidden="1" customHeight="1" x14ac:dyDescent="0.35">
      <c r="B14" s="27"/>
      <c r="C14" s="137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9"/>
      <c r="AA14" s="302" t="s">
        <v>1</v>
      </c>
      <c r="AB14" s="359"/>
      <c r="AC14" s="359"/>
      <c r="AD14" s="359"/>
      <c r="AE14" s="140"/>
      <c r="AF14" s="127"/>
      <c r="AG14" s="135"/>
      <c r="AH14" s="135"/>
      <c r="AI14" s="135"/>
      <c r="AJ14" s="141"/>
      <c r="AK14" s="142"/>
      <c r="AL14" s="136"/>
      <c r="AM14" s="144"/>
      <c r="AN14" s="233">
        <f t="shared" si="2"/>
        <v>0</v>
      </c>
      <c r="AO14" s="244"/>
      <c r="AP14" s="144"/>
      <c r="AQ14" s="259"/>
      <c r="AR14" s="32"/>
      <c r="AS14" s="32"/>
      <c r="AT14" s="87"/>
      <c r="AU14" s="87"/>
      <c r="AV14" s="87"/>
      <c r="AW14" s="98"/>
      <c r="AX14" s="98"/>
    </row>
    <row r="15" spans="2:50" s="26" customFormat="1" ht="26.4" hidden="1" customHeight="1" x14ac:dyDescent="0.35">
      <c r="B15" s="27"/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A15" s="139" t="s">
        <v>14</v>
      </c>
      <c r="AB15" s="143"/>
      <c r="AC15" s="143"/>
      <c r="AD15" s="143"/>
      <c r="AE15" s="140"/>
      <c r="AF15" s="127"/>
      <c r="AG15" s="135"/>
      <c r="AH15" s="135"/>
      <c r="AI15" s="135"/>
      <c r="AJ15" s="141"/>
      <c r="AK15" s="142"/>
      <c r="AL15" s="136"/>
      <c r="AM15" s="144">
        <f>238182-3043</f>
        <v>235139</v>
      </c>
      <c r="AN15" s="233">
        <f t="shared" si="2"/>
        <v>235139</v>
      </c>
      <c r="AO15" s="244"/>
      <c r="AP15" s="144"/>
      <c r="AQ15" s="259"/>
      <c r="AR15" s="32"/>
      <c r="AS15" s="32"/>
      <c r="AT15" s="87"/>
      <c r="AU15" s="87"/>
      <c r="AV15" s="87"/>
      <c r="AW15" s="98"/>
      <c r="AX15" s="98"/>
    </row>
    <row r="16" spans="2:50" s="26" customFormat="1" ht="26.4" hidden="1" customHeight="1" x14ac:dyDescent="0.35">
      <c r="B16" s="27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9"/>
      <c r="AA16" s="302" t="s">
        <v>15</v>
      </c>
      <c r="AB16" s="359"/>
      <c r="AC16" s="359"/>
      <c r="AD16" s="359"/>
      <c r="AE16" s="140"/>
      <c r="AF16" s="127"/>
      <c r="AG16" s="135"/>
      <c r="AH16" s="135"/>
      <c r="AI16" s="135"/>
      <c r="AJ16" s="141"/>
      <c r="AK16" s="142"/>
      <c r="AL16" s="136"/>
      <c r="AM16" s="144">
        <f>337511+4635</f>
        <v>342146</v>
      </c>
      <c r="AN16" s="233">
        <f t="shared" si="2"/>
        <v>342146</v>
      </c>
      <c r="AO16" s="244"/>
      <c r="AP16" s="144"/>
      <c r="AQ16" s="259"/>
      <c r="AR16" s="32"/>
      <c r="AS16" s="32"/>
      <c r="AT16" s="87"/>
      <c r="AU16" s="87"/>
      <c r="AV16" s="87"/>
      <c r="AW16" s="98"/>
      <c r="AX16" s="98"/>
    </row>
    <row r="17" spans="2:50" s="26" customFormat="1" ht="26.4" hidden="1" customHeight="1" x14ac:dyDescent="0.35">
      <c r="B17" s="27"/>
      <c r="C17" s="137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9"/>
      <c r="AA17" s="302" t="s">
        <v>16</v>
      </c>
      <c r="AB17" s="359"/>
      <c r="AC17" s="359"/>
      <c r="AD17" s="359"/>
      <c r="AE17" s="140"/>
      <c r="AF17" s="127"/>
      <c r="AG17" s="135"/>
      <c r="AH17" s="135"/>
      <c r="AI17" s="135"/>
      <c r="AJ17" s="141"/>
      <c r="AK17" s="142"/>
      <c r="AL17" s="136"/>
      <c r="AM17" s="222">
        <f>4197-1-652</f>
        <v>3544</v>
      </c>
      <c r="AN17" s="233">
        <f t="shared" si="2"/>
        <v>3544</v>
      </c>
      <c r="AO17" s="245"/>
      <c r="AP17" s="222"/>
      <c r="AQ17" s="260"/>
      <c r="AR17" s="32"/>
      <c r="AS17" s="32"/>
      <c r="AT17" s="87"/>
      <c r="AU17" s="87"/>
      <c r="AV17" s="87"/>
      <c r="AW17" s="98"/>
      <c r="AX17" s="98"/>
    </row>
    <row r="18" spans="2:50" s="26" customFormat="1" ht="26.4" hidden="1" customHeight="1" x14ac:dyDescent="0.35">
      <c r="B18" s="27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9"/>
      <c r="AA18" s="290" t="s">
        <v>17</v>
      </c>
      <c r="AB18" s="359"/>
      <c r="AC18" s="359"/>
      <c r="AD18" s="359"/>
      <c r="AE18" s="140"/>
      <c r="AF18" s="127"/>
      <c r="AG18" s="135"/>
      <c r="AH18" s="135"/>
      <c r="AI18" s="135"/>
      <c r="AJ18" s="141"/>
      <c r="AK18" s="142"/>
      <c r="AL18" s="136"/>
      <c r="AM18" s="129">
        <f>72439-1788</f>
        <v>70651</v>
      </c>
      <c r="AN18" s="233">
        <f t="shared" si="2"/>
        <v>70651</v>
      </c>
      <c r="AO18" s="242"/>
      <c r="AP18" s="129"/>
      <c r="AQ18" s="257"/>
      <c r="AR18" s="32"/>
      <c r="AS18" s="32"/>
      <c r="AT18" s="87"/>
      <c r="AU18" s="87"/>
      <c r="AV18" s="87"/>
      <c r="AW18" s="98"/>
      <c r="AX18" s="98"/>
    </row>
    <row r="19" spans="2:50" s="26" customFormat="1" ht="27.6" hidden="1" customHeight="1" x14ac:dyDescent="0.35">
      <c r="B19" s="27"/>
      <c r="C19" s="137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290" t="s">
        <v>5</v>
      </c>
      <c r="AB19" s="290"/>
      <c r="AC19" s="290"/>
      <c r="AD19" s="290"/>
      <c r="AE19" s="140"/>
      <c r="AF19" s="127">
        <v>79146</v>
      </c>
      <c r="AG19" s="135"/>
      <c r="AH19" s="135"/>
      <c r="AI19" s="135"/>
      <c r="AJ19" s="141">
        <v>2784</v>
      </c>
      <c r="AK19" s="142">
        <v>70301</v>
      </c>
      <c r="AL19" s="136"/>
      <c r="AM19" s="129">
        <f t="shared" ref="AM19" si="3">AM21+AM22</f>
        <v>76614</v>
      </c>
      <c r="AN19" s="233">
        <f t="shared" si="2"/>
        <v>76614</v>
      </c>
      <c r="AO19" s="242"/>
      <c r="AP19" s="129"/>
      <c r="AQ19" s="257"/>
      <c r="AR19" s="71"/>
      <c r="AS19" s="71"/>
      <c r="AT19" s="87"/>
      <c r="AU19" s="87"/>
      <c r="AV19" s="87"/>
      <c r="AW19" s="98"/>
      <c r="AX19" s="98"/>
    </row>
    <row r="20" spans="2:50" s="26" customFormat="1" ht="27.6" hidden="1" customHeight="1" x14ac:dyDescent="0.35">
      <c r="B20" s="27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9"/>
      <c r="AA20" s="139" t="s">
        <v>1</v>
      </c>
      <c r="AB20" s="143"/>
      <c r="AC20" s="143"/>
      <c r="AD20" s="143"/>
      <c r="AE20" s="140"/>
      <c r="AF20" s="127"/>
      <c r="AG20" s="135"/>
      <c r="AH20" s="135"/>
      <c r="AI20" s="135"/>
      <c r="AJ20" s="141"/>
      <c r="AK20" s="142"/>
      <c r="AL20" s="136"/>
      <c r="AM20" s="144"/>
      <c r="AN20" s="233">
        <f t="shared" si="2"/>
        <v>0</v>
      </c>
      <c r="AO20" s="244"/>
      <c r="AP20" s="144"/>
      <c r="AQ20" s="259"/>
      <c r="AR20" s="32"/>
      <c r="AS20" s="32"/>
      <c r="AT20" s="87"/>
      <c r="AU20" s="87"/>
      <c r="AV20" s="87"/>
      <c r="AW20" s="98"/>
      <c r="AX20" s="98"/>
    </row>
    <row r="21" spans="2:50" s="26" customFormat="1" ht="27.6" hidden="1" customHeight="1" x14ac:dyDescent="0.35">
      <c r="B21" s="27"/>
      <c r="C21" s="137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9"/>
      <c r="AA21" s="302" t="s">
        <v>15</v>
      </c>
      <c r="AB21" s="303"/>
      <c r="AC21" s="303"/>
      <c r="AD21" s="303"/>
      <c r="AE21" s="140"/>
      <c r="AF21" s="127"/>
      <c r="AG21" s="135"/>
      <c r="AH21" s="135"/>
      <c r="AI21" s="135"/>
      <c r="AJ21" s="141"/>
      <c r="AK21" s="142"/>
      <c r="AL21" s="136"/>
      <c r="AM21" s="144">
        <f>75876-200</f>
        <v>75676</v>
      </c>
      <c r="AN21" s="233">
        <f t="shared" si="2"/>
        <v>75676</v>
      </c>
      <c r="AO21" s="244"/>
      <c r="AP21" s="144"/>
      <c r="AQ21" s="259"/>
      <c r="AR21" s="32"/>
      <c r="AS21" s="32"/>
      <c r="AT21" s="87"/>
      <c r="AU21" s="87"/>
      <c r="AV21" s="87"/>
      <c r="AW21" s="98"/>
      <c r="AX21" s="98"/>
    </row>
    <row r="22" spans="2:50" s="26" customFormat="1" ht="27.6" hidden="1" customHeight="1" x14ac:dyDescent="0.35">
      <c r="B22" s="27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/>
      <c r="AA22" s="304" t="s">
        <v>16</v>
      </c>
      <c r="AB22" s="305"/>
      <c r="AC22" s="305"/>
      <c r="AD22" s="305"/>
      <c r="AE22" s="140"/>
      <c r="AF22" s="127"/>
      <c r="AG22" s="135"/>
      <c r="AH22" s="135"/>
      <c r="AI22" s="135"/>
      <c r="AJ22" s="141"/>
      <c r="AK22" s="142"/>
      <c r="AL22" s="136"/>
      <c r="AM22" s="222">
        <f>1098-160</f>
        <v>938</v>
      </c>
      <c r="AN22" s="233">
        <f t="shared" si="2"/>
        <v>938</v>
      </c>
      <c r="AO22" s="245"/>
      <c r="AP22" s="222"/>
      <c r="AQ22" s="260"/>
      <c r="AR22" s="32"/>
      <c r="AS22" s="32"/>
      <c r="AT22" s="87"/>
      <c r="AU22" s="87"/>
      <c r="AV22" s="87"/>
      <c r="AW22" s="98"/>
      <c r="AX22" s="98"/>
    </row>
    <row r="23" spans="2:50" s="26" customFormat="1" ht="27" hidden="1" customHeight="1" x14ac:dyDescent="0.35">
      <c r="B23" s="27"/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291" t="s">
        <v>58</v>
      </c>
      <c r="AA23" s="291"/>
      <c r="AB23" s="291"/>
      <c r="AC23" s="291"/>
      <c r="AD23" s="347"/>
      <c r="AE23" s="150"/>
      <c r="AF23" s="127">
        <v>11855</v>
      </c>
      <c r="AG23" s="151"/>
      <c r="AH23" s="151"/>
      <c r="AI23" s="151"/>
      <c r="AJ23" s="152">
        <v>293</v>
      </c>
      <c r="AK23" s="153">
        <v>11014</v>
      </c>
      <c r="AL23" s="154"/>
      <c r="AM23" s="144">
        <f t="shared" ref="AM23" si="4">AM25+AM26+AM27</f>
        <v>24373</v>
      </c>
      <c r="AN23" s="233">
        <f t="shared" si="2"/>
        <v>24373</v>
      </c>
      <c r="AO23" s="244"/>
      <c r="AP23" s="144"/>
      <c r="AQ23" s="259"/>
      <c r="AR23" s="33"/>
      <c r="AS23" s="33"/>
      <c r="AT23" s="87"/>
      <c r="AU23" s="87"/>
      <c r="AV23" s="87"/>
      <c r="AW23" s="98"/>
      <c r="AX23" s="98"/>
    </row>
    <row r="24" spans="2:50" s="26" customFormat="1" ht="27" hidden="1" customHeight="1" x14ac:dyDescent="0.35">
      <c r="B24" s="27"/>
      <c r="C24" s="155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32"/>
      <c r="AA24" s="376" t="s">
        <v>0</v>
      </c>
      <c r="AB24" s="376"/>
      <c r="AC24" s="376"/>
      <c r="AD24" s="376"/>
      <c r="AE24" s="157"/>
      <c r="AF24" s="127"/>
      <c r="AG24" s="151"/>
      <c r="AH24" s="151"/>
      <c r="AI24" s="151"/>
      <c r="AJ24" s="152"/>
      <c r="AK24" s="153"/>
      <c r="AL24" s="154"/>
      <c r="AM24" s="144"/>
      <c r="AN24" s="233">
        <f t="shared" si="2"/>
        <v>0</v>
      </c>
      <c r="AO24" s="244"/>
      <c r="AP24" s="144"/>
      <c r="AQ24" s="259"/>
      <c r="AR24" s="32"/>
      <c r="AS24" s="32"/>
      <c r="AT24" s="87"/>
      <c r="AU24" s="87"/>
      <c r="AV24" s="87"/>
      <c r="AW24" s="98"/>
      <c r="AX24" s="98"/>
    </row>
    <row r="25" spans="2:50" s="26" customFormat="1" ht="27" hidden="1" customHeight="1" x14ac:dyDescent="0.35">
      <c r="B25" s="27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39"/>
      <c r="AA25" s="302" t="s">
        <v>14</v>
      </c>
      <c r="AB25" s="303"/>
      <c r="AC25" s="303"/>
      <c r="AD25" s="303"/>
      <c r="AE25" s="157"/>
      <c r="AF25" s="127"/>
      <c r="AG25" s="151"/>
      <c r="AH25" s="151"/>
      <c r="AI25" s="151"/>
      <c r="AJ25" s="152"/>
      <c r="AK25" s="153"/>
      <c r="AL25" s="154"/>
      <c r="AM25" s="144">
        <f>5203-193</f>
        <v>5010</v>
      </c>
      <c r="AN25" s="233">
        <f t="shared" si="2"/>
        <v>5010</v>
      </c>
      <c r="AO25" s="244"/>
      <c r="AP25" s="144"/>
      <c r="AQ25" s="259"/>
      <c r="AR25" s="32"/>
      <c r="AS25" s="32"/>
      <c r="AT25" s="87"/>
      <c r="AU25" s="87"/>
      <c r="AV25" s="87"/>
      <c r="AW25" s="98"/>
      <c r="AX25" s="98"/>
    </row>
    <row r="26" spans="2:50" s="26" customFormat="1" ht="27" hidden="1" customHeight="1" x14ac:dyDescent="0.35">
      <c r="B26" s="27"/>
      <c r="C26" s="158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39"/>
      <c r="AA26" s="302" t="s">
        <v>15</v>
      </c>
      <c r="AB26" s="303"/>
      <c r="AC26" s="303"/>
      <c r="AD26" s="303"/>
      <c r="AE26" s="157"/>
      <c r="AF26" s="127"/>
      <c r="AG26" s="151"/>
      <c r="AH26" s="151"/>
      <c r="AI26" s="151"/>
      <c r="AJ26" s="152"/>
      <c r="AK26" s="153"/>
      <c r="AL26" s="154"/>
      <c r="AM26" s="222">
        <f>19218-8-29</f>
        <v>19181</v>
      </c>
      <c r="AN26" s="233">
        <f t="shared" si="2"/>
        <v>19181</v>
      </c>
      <c r="AO26" s="245"/>
      <c r="AP26" s="222"/>
      <c r="AQ26" s="260"/>
      <c r="AR26" s="32"/>
      <c r="AS26" s="32"/>
      <c r="AT26" s="87"/>
      <c r="AU26" s="87"/>
      <c r="AV26" s="87"/>
      <c r="AW26" s="98"/>
      <c r="AX26" s="98"/>
    </row>
    <row r="27" spans="2:50" s="26" customFormat="1" ht="27" hidden="1" customHeight="1" x14ac:dyDescent="0.35">
      <c r="B27" s="27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47"/>
      <c r="AA27" s="304" t="s">
        <v>16</v>
      </c>
      <c r="AB27" s="305"/>
      <c r="AC27" s="305"/>
      <c r="AD27" s="305"/>
      <c r="AE27" s="157"/>
      <c r="AF27" s="127"/>
      <c r="AG27" s="151"/>
      <c r="AH27" s="151"/>
      <c r="AI27" s="151"/>
      <c r="AJ27" s="152"/>
      <c r="AK27" s="153"/>
      <c r="AL27" s="154"/>
      <c r="AM27" s="222">
        <f>214-32</f>
        <v>182</v>
      </c>
      <c r="AN27" s="233">
        <f t="shared" si="2"/>
        <v>182</v>
      </c>
      <c r="AO27" s="245"/>
      <c r="AP27" s="222"/>
      <c r="AQ27" s="260"/>
      <c r="AR27" s="32"/>
      <c r="AS27" s="32"/>
      <c r="AT27" s="87"/>
      <c r="AU27" s="87"/>
      <c r="AV27" s="87"/>
      <c r="AW27" s="98"/>
      <c r="AX27" s="98"/>
    </row>
    <row r="28" spans="2:50" s="26" customFormat="1" ht="41.4" hidden="1" customHeight="1" x14ac:dyDescent="0.35">
      <c r="B28" s="27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291" t="s">
        <v>21</v>
      </c>
      <c r="AA28" s="292"/>
      <c r="AB28" s="292"/>
      <c r="AC28" s="292"/>
      <c r="AD28" s="293"/>
      <c r="AE28" s="162"/>
      <c r="AF28" s="163"/>
      <c r="AG28" s="164"/>
      <c r="AH28" s="164"/>
      <c r="AI28" s="164"/>
      <c r="AJ28" s="165"/>
      <c r="AK28" s="166"/>
      <c r="AL28" s="167"/>
      <c r="AM28" s="168">
        <f t="shared" ref="AM28" si="5">AM30+AM31</f>
        <v>1400</v>
      </c>
      <c r="AN28" s="233">
        <f t="shared" si="2"/>
        <v>1400</v>
      </c>
      <c r="AO28" s="193"/>
      <c r="AP28" s="168"/>
      <c r="AQ28" s="261"/>
      <c r="AR28" s="33"/>
      <c r="AS28" s="33"/>
      <c r="AT28" s="87"/>
      <c r="AU28" s="87"/>
      <c r="AV28" s="87"/>
      <c r="AW28" s="98"/>
      <c r="AX28" s="98"/>
    </row>
    <row r="29" spans="2:50" s="26" customFormat="1" ht="41.4" hidden="1" customHeight="1" x14ac:dyDescent="0.35">
      <c r="B29" s="27"/>
      <c r="C29" s="294" t="s">
        <v>0</v>
      </c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6"/>
      <c r="AF29" s="163"/>
      <c r="AG29" s="164"/>
      <c r="AH29" s="164"/>
      <c r="AI29" s="164"/>
      <c r="AJ29" s="165"/>
      <c r="AK29" s="166"/>
      <c r="AL29" s="167"/>
      <c r="AM29" s="168"/>
      <c r="AN29" s="233">
        <f t="shared" si="2"/>
        <v>0</v>
      </c>
      <c r="AO29" s="193"/>
      <c r="AP29" s="168"/>
      <c r="AQ29" s="261"/>
      <c r="AR29" s="32"/>
      <c r="AS29" s="32"/>
      <c r="AT29" s="87"/>
      <c r="AU29" s="87"/>
      <c r="AV29" s="87"/>
      <c r="AW29" s="98"/>
      <c r="AX29" s="98"/>
    </row>
    <row r="30" spans="2:50" s="26" customFormat="1" ht="41.4" hidden="1" customHeight="1" x14ac:dyDescent="0.35">
      <c r="B30" s="27"/>
      <c r="C30" s="169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291" t="s">
        <v>60</v>
      </c>
      <c r="AA30" s="292"/>
      <c r="AB30" s="292"/>
      <c r="AC30" s="292"/>
      <c r="AD30" s="293"/>
      <c r="AE30" s="162"/>
      <c r="AF30" s="163"/>
      <c r="AG30" s="164"/>
      <c r="AH30" s="164"/>
      <c r="AI30" s="164"/>
      <c r="AJ30" s="165"/>
      <c r="AK30" s="166"/>
      <c r="AL30" s="167"/>
      <c r="AM30" s="168">
        <f>150+350</f>
        <v>500</v>
      </c>
      <c r="AN30" s="233">
        <f t="shared" si="2"/>
        <v>500</v>
      </c>
      <c r="AO30" s="193"/>
      <c r="AP30" s="168"/>
      <c r="AQ30" s="261"/>
      <c r="AR30" s="32"/>
      <c r="AS30" s="32"/>
      <c r="AT30" s="87"/>
      <c r="AU30" s="87"/>
      <c r="AV30" s="87"/>
      <c r="AW30" s="98"/>
      <c r="AX30" s="98"/>
    </row>
    <row r="31" spans="2:50" s="26" customFormat="1" ht="41.4" hidden="1" customHeight="1" x14ac:dyDescent="0.35">
      <c r="B31" s="27"/>
      <c r="C31" s="169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291" t="s">
        <v>59</v>
      </c>
      <c r="AA31" s="292"/>
      <c r="AB31" s="292"/>
      <c r="AC31" s="292"/>
      <c r="AD31" s="293"/>
      <c r="AE31" s="162"/>
      <c r="AF31" s="163"/>
      <c r="AG31" s="164"/>
      <c r="AH31" s="164"/>
      <c r="AI31" s="164"/>
      <c r="AJ31" s="165"/>
      <c r="AK31" s="166"/>
      <c r="AL31" s="167"/>
      <c r="AM31" s="168">
        <f>300+600</f>
        <v>900</v>
      </c>
      <c r="AN31" s="233">
        <f t="shared" si="2"/>
        <v>900</v>
      </c>
      <c r="AO31" s="193"/>
      <c r="AP31" s="168"/>
      <c r="AQ31" s="261"/>
      <c r="AR31" s="32"/>
      <c r="AS31" s="32"/>
      <c r="AT31" s="87"/>
      <c r="AU31" s="87"/>
      <c r="AV31" s="87"/>
      <c r="AW31" s="98"/>
      <c r="AX31" s="98"/>
    </row>
    <row r="32" spans="2:50" s="26" customFormat="1" ht="41.4" hidden="1" customHeight="1" x14ac:dyDescent="0.35">
      <c r="B32" s="27"/>
      <c r="C32" s="171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353" t="s">
        <v>22</v>
      </c>
      <c r="AA32" s="354"/>
      <c r="AB32" s="354"/>
      <c r="AC32" s="354"/>
      <c r="AD32" s="355"/>
      <c r="AE32" s="173"/>
      <c r="AF32" s="174"/>
      <c r="AG32" s="111"/>
      <c r="AH32" s="111"/>
      <c r="AI32" s="111"/>
      <c r="AJ32" s="175"/>
      <c r="AK32" s="176"/>
      <c r="AL32" s="177"/>
      <c r="AM32" s="223">
        <f>2965+806</f>
        <v>3771</v>
      </c>
      <c r="AN32" s="233">
        <f t="shared" si="2"/>
        <v>3771</v>
      </c>
      <c r="AO32" s="246"/>
      <c r="AP32" s="223"/>
      <c r="AQ32" s="178"/>
      <c r="AR32" s="32"/>
      <c r="AS32" s="32"/>
      <c r="AT32" s="87"/>
      <c r="AU32" s="87"/>
      <c r="AV32" s="87"/>
      <c r="AW32" s="98"/>
      <c r="AX32" s="98"/>
    </row>
    <row r="33" spans="1:50" s="26" customFormat="1" ht="34.200000000000003" customHeight="1" thickBot="1" x14ac:dyDescent="0.4">
      <c r="B33" s="27"/>
      <c r="C33" s="299" t="s">
        <v>23</v>
      </c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1"/>
      <c r="AE33" s="117"/>
      <c r="AF33" s="179"/>
      <c r="AG33" s="118"/>
      <c r="AH33" s="118"/>
      <c r="AI33" s="118"/>
      <c r="AJ33" s="119"/>
      <c r="AK33" s="180"/>
      <c r="AL33" s="181"/>
      <c r="AM33" s="224">
        <f>18147+680</f>
        <v>18827</v>
      </c>
      <c r="AN33" s="182">
        <f t="shared" si="2"/>
        <v>18827</v>
      </c>
      <c r="AO33" s="247">
        <v>18827</v>
      </c>
      <c r="AP33" s="224">
        <v>15014.4</v>
      </c>
      <c r="AQ33" s="262">
        <f>AO33-AP33</f>
        <v>3812.6000000000004</v>
      </c>
      <c r="AR33" s="32"/>
      <c r="AS33" s="32"/>
      <c r="AT33" s="87"/>
      <c r="AU33" s="87"/>
      <c r="AV33" s="87"/>
      <c r="AW33" s="98"/>
      <c r="AX33" s="98"/>
    </row>
    <row r="34" spans="1:50" s="26" customFormat="1" ht="34.200000000000003" hidden="1" customHeight="1" x14ac:dyDescent="0.35">
      <c r="B34" s="27"/>
      <c r="C34" s="183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350" t="s">
        <v>18</v>
      </c>
      <c r="AA34" s="351"/>
      <c r="AB34" s="351"/>
      <c r="AC34" s="351"/>
      <c r="AD34" s="352"/>
      <c r="AE34" s="108"/>
      <c r="AF34" s="185"/>
      <c r="AG34" s="186"/>
      <c r="AH34" s="187"/>
      <c r="AI34" s="187"/>
      <c r="AJ34" s="188"/>
      <c r="AK34" s="189"/>
      <c r="AL34" s="190"/>
      <c r="AM34" s="191">
        <f t="shared" ref="AM34" si="6">AM36+AM37</f>
        <v>400</v>
      </c>
      <c r="AN34" s="234">
        <f t="shared" si="2"/>
        <v>400</v>
      </c>
      <c r="AO34" s="191"/>
      <c r="AP34" s="191"/>
      <c r="AQ34" s="191"/>
      <c r="AR34" s="32"/>
      <c r="AS34" s="32"/>
      <c r="AT34" s="87"/>
      <c r="AU34" s="87"/>
      <c r="AV34" s="87"/>
      <c r="AW34" s="98"/>
      <c r="AX34" s="98"/>
    </row>
    <row r="35" spans="1:50" s="26" customFormat="1" ht="34.200000000000003" hidden="1" customHeight="1" x14ac:dyDescent="0.35">
      <c r="B35" s="27"/>
      <c r="C35" s="124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92"/>
      <c r="AA35" s="357" t="s">
        <v>0</v>
      </c>
      <c r="AB35" s="357"/>
      <c r="AC35" s="357"/>
      <c r="AD35" s="358"/>
      <c r="AE35" s="108"/>
      <c r="AF35" s="193"/>
      <c r="AG35" s="194"/>
      <c r="AH35" s="111"/>
      <c r="AI35" s="111"/>
      <c r="AJ35" s="175"/>
      <c r="AK35" s="176"/>
      <c r="AL35" s="177"/>
      <c r="AM35" s="178"/>
      <c r="AN35" s="230">
        <f t="shared" si="2"/>
        <v>0</v>
      </c>
      <c r="AO35" s="178"/>
      <c r="AP35" s="178"/>
      <c r="AQ35" s="178"/>
      <c r="AR35" s="32"/>
      <c r="AS35" s="32"/>
      <c r="AT35" s="87"/>
      <c r="AU35" s="87"/>
      <c r="AV35" s="87"/>
      <c r="AW35" s="98"/>
      <c r="AX35" s="98"/>
    </row>
    <row r="36" spans="1:50" s="26" customFormat="1" ht="34.200000000000003" hidden="1" customHeight="1" x14ac:dyDescent="0.35">
      <c r="B36" s="27"/>
      <c r="C36" s="124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92"/>
      <c r="AA36" s="356" t="s">
        <v>14</v>
      </c>
      <c r="AB36" s="291"/>
      <c r="AC36" s="291"/>
      <c r="AD36" s="347"/>
      <c r="AE36" s="108"/>
      <c r="AF36" s="193"/>
      <c r="AG36" s="194"/>
      <c r="AH36" s="111"/>
      <c r="AI36" s="111"/>
      <c r="AJ36" s="175"/>
      <c r="AK36" s="176"/>
      <c r="AL36" s="177"/>
      <c r="AM36" s="178">
        <v>100</v>
      </c>
      <c r="AN36" s="230">
        <f t="shared" si="2"/>
        <v>100</v>
      </c>
      <c r="AO36" s="178"/>
      <c r="AP36" s="178"/>
      <c r="AQ36" s="178"/>
      <c r="AR36" s="32"/>
      <c r="AS36" s="32"/>
      <c r="AT36" s="87"/>
      <c r="AU36" s="87"/>
      <c r="AV36" s="87"/>
      <c r="AW36" s="98"/>
      <c r="AX36" s="98"/>
    </row>
    <row r="37" spans="1:50" s="26" customFormat="1" ht="34.200000000000003" hidden="1" customHeight="1" x14ac:dyDescent="0.35">
      <c r="B37" s="27"/>
      <c r="C37" s="124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92"/>
      <c r="AA37" s="356" t="s">
        <v>15</v>
      </c>
      <c r="AB37" s="291"/>
      <c r="AC37" s="291"/>
      <c r="AD37" s="347"/>
      <c r="AE37" s="108"/>
      <c r="AF37" s="193"/>
      <c r="AG37" s="194"/>
      <c r="AH37" s="111"/>
      <c r="AI37" s="111"/>
      <c r="AJ37" s="175"/>
      <c r="AK37" s="176"/>
      <c r="AL37" s="177"/>
      <c r="AM37" s="178">
        <v>300</v>
      </c>
      <c r="AN37" s="230">
        <f t="shared" si="2"/>
        <v>300</v>
      </c>
      <c r="AO37" s="178"/>
      <c r="AP37" s="178"/>
      <c r="AQ37" s="178"/>
      <c r="AR37" s="32"/>
      <c r="AS37" s="32"/>
      <c r="AT37" s="87"/>
      <c r="AU37" s="87"/>
      <c r="AV37" s="87"/>
      <c r="AW37" s="98"/>
      <c r="AX37" s="98"/>
    </row>
    <row r="38" spans="1:50" s="26" customFormat="1" ht="30" hidden="1" customHeight="1" thickBot="1" x14ac:dyDescent="0.4">
      <c r="B38" s="27"/>
      <c r="C38" s="195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370" t="s">
        <v>11</v>
      </c>
      <c r="AA38" s="300"/>
      <c r="AB38" s="300"/>
      <c r="AC38" s="300"/>
      <c r="AD38" s="301"/>
      <c r="AE38" s="197"/>
      <c r="AF38" s="163">
        <v>2738</v>
      </c>
      <c r="AG38" s="111"/>
      <c r="AH38" s="111"/>
      <c r="AI38" s="111"/>
      <c r="AJ38" s="198"/>
      <c r="AK38" s="199"/>
      <c r="AL38" s="177"/>
      <c r="AM38" s="178">
        <v>2965</v>
      </c>
      <c r="AN38" s="230">
        <f t="shared" si="2"/>
        <v>2965</v>
      </c>
      <c r="AO38" s="178"/>
      <c r="AP38" s="178"/>
      <c r="AQ38" s="178"/>
      <c r="AR38" s="32"/>
      <c r="AS38" s="32"/>
      <c r="AT38" s="87"/>
      <c r="AU38" s="87"/>
      <c r="AV38" s="87"/>
      <c r="AW38" s="98"/>
      <c r="AX38" s="98"/>
    </row>
    <row r="39" spans="1:50" s="26" customFormat="1" ht="133.19999999999999" customHeight="1" thickBot="1" x14ac:dyDescent="0.4">
      <c r="B39" s="27"/>
      <c r="C39" s="268" t="s">
        <v>65</v>
      </c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108"/>
      <c r="AF39" s="185"/>
      <c r="AG39" s="110"/>
      <c r="AH39" s="110"/>
      <c r="AI39" s="110"/>
      <c r="AJ39" s="200"/>
      <c r="AK39" s="201"/>
      <c r="AL39" s="110"/>
      <c r="AM39" s="30">
        <f>424.875+141.625</f>
        <v>566.5</v>
      </c>
      <c r="AN39" s="230">
        <f t="shared" si="2"/>
        <v>566.5</v>
      </c>
      <c r="AO39" s="30">
        <v>566.5</v>
      </c>
      <c r="AP39" s="30">
        <v>566.5</v>
      </c>
      <c r="AQ39" s="30">
        <f t="shared" ref="AQ39:AQ44" si="7">AO39-AP39</f>
        <v>0</v>
      </c>
      <c r="AR39" s="106">
        <f>424.875+141.625</f>
        <v>566.5</v>
      </c>
      <c r="AS39" s="32"/>
      <c r="AT39" s="87"/>
      <c r="AU39" s="87"/>
      <c r="AV39" s="87"/>
      <c r="AW39" s="98"/>
      <c r="AX39" s="98"/>
    </row>
    <row r="40" spans="1:50" s="19" customFormat="1" ht="48" customHeight="1" thickBot="1" x14ac:dyDescent="0.4">
      <c r="B40" s="20"/>
      <c r="C40" s="371" t="s">
        <v>29</v>
      </c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3"/>
      <c r="AE40" s="202"/>
      <c r="AF40" s="36">
        <f>2907+569</f>
        <v>3476</v>
      </c>
      <c r="AG40" s="203"/>
      <c r="AH40" s="203"/>
      <c r="AI40" s="203"/>
      <c r="AJ40" s="112"/>
      <c r="AK40" s="112"/>
      <c r="AL40" s="203"/>
      <c r="AM40" s="36">
        <f>3870+197.34</f>
        <v>4067.34</v>
      </c>
      <c r="AN40" s="230">
        <f t="shared" si="2"/>
        <v>4067.34</v>
      </c>
      <c r="AO40" s="36">
        <v>4067.34</v>
      </c>
      <c r="AP40" s="36">
        <v>4067.34</v>
      </c>
      <c r="AQ40" s="36">
        <f t="shared" si="7"/>
        <v>0</v>
      </c>
      <c r="AR40" s="31"/>
      <c r="AS40" s="31"/>
      <c r="AT40" s="86"/>
      <c r="AU40" s="86"/>
      <c r="AV40" s="86"/>
      <c r="AW40" s="21"/>
      <c r="AX40" s="21"/>
    </row>
    <row r="41" spans="1:50" s="19" customFormat="1" ht="58.2" customHeight="1" thickBot="1" x14ac:dyDescent="0.4">
      <c r="A41" s="21"/>
      <c r="B41" s="21"/>
      <c r="C41" s="363" t="s">
        <v>35</v>
      </c>
      <c r="D41" s="364"/>
      <c r="E41" s="364"/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5"/>
      <c r="AE41" s="108"/>
      <c r="AF41" s="30">
        <v>1922</v>
      </c>
      <c r="AG41" s="110"/>
      <c r="AH41" s="110"/>
      <c r="AI41" s="110"/>
      <c r="AJ41" s="187"/>
      <c r="AK41" s="187"/>
      <c r="AL41" s="110"/>
      <c r="AM41" s="30">
        <f>2288+47</f>
        <v>2335</v>
      </c>
      <c r="AN41" s="230">
        <f t="shared" si="2"/>
        <v>2335</v>
      </c>
      <c r="AO41" s="30">
        <v>2335</v>
      </c>
      <c r="AP41" s="30">
        <v>2335</v>
      </c>
      <c r="AQ41" s="30">
        <f t="shared" si="7"/>
        <v>0</v>
      </c>
      <c r="AR41" s="31"/>
      <c r="AS41" s="31"/>
      <c r="AT41" s="86"/>
      <c r="AU41" s="86"/>
      <c r="AV41" s="86"/>
      <c r="AW41" s="21"/>
      <c r="AX41" s="21"/>
    </row>
    <row r="42" spans="1:50" s="19" customFormat="1" ht="64.8" customHeight="1" thickBot="1" x14ac:dyDescent="0.4">
      <c r="C42" s="268" t="s">
        <v>34</v>
      </c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  <c r="X42" s="368"/>
      <c r="Y42" s="368"/>
      <c r="Z42" s="368"/>
      <c r="AA42" s="368"/>
      <c r="AB42" s="368"/>
      <c r="AC42" s="368"/>
      <c r="AD42" s="369"/>
      <c r="AE42" s="203"/>
      <c r="AF42" s="36">
        <v>1473</v>
      </c>
      <c r="AG42" s="203"/>
      <c r="AH42" s="203"/>
      <c r="AI42" s="203"/>
      <c r="AJ42" s="204">
        <v>248</v>
      </c>
      <c r="AK42" s="113">
        <v>1284</v>
      </c>
      <c r="AL42" s="203"/>
      <c r="AM42" s="36">
        <f>1619+183</f>
        <v>1802</v>
      </c>
      <c r="AN42" s="230">
        <f t="shared" si="2"/>
        <v>1802</v>
      </c>
      <c r="AO42" s="36">
        <v>1802</v>
      </c>
      <c r="AP42" s="36">
        <v>1802</v>
      </c>
      <c r="AQ42" s="36">
        <f t="shared" si="7"/>
        <v>0</v>
      </c>
      <c r="AR42" s="31"/>
      <c r="AS42" s="31"/>
      <c r="AT42" s="86"/>
      <c r="AU42" s="86"/>
      <c r="AV42" s="86"/>
      <c r="AW42" s="21"/>
      <c r="AX42" s="21"/>
    </row>
    <row r="43" spans="1:50" s="19" customFormat="1" ht="54" customHeight="1" thickBot="1" x14ac:dyDescent="0.4">
      <c r="C43" s="268" t="s">
        <v>26</v>
      </c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  <c r="X43" s="368"/>
      <c r="Y43" s="368"/>
      <c r="Z43" s="368"/>
      <c r="AA43" s="368"/>
      <c r="AB43" s="368"/>
      <c r="AC43" s="368"/>
      <c r="AD43" s="369"/>
      <c r="AE43" s="203"/>
      <c r="AF43" s="36">
        <f>74-7</f>
        <v>67</v>
      </c>
      <c r="AG43" s="203"/>
      <c r="AH43" s="203"/>
      <c r="AI43" s="203"/>
      <c r="AJ43" s="112"/>
      <c r="AK43" s="112"/>
      <c r="AL43" s="203"/>
      <c r="AM43" s="205">
        <f>43+5</f>
        <v>48</v>
      </c>
      <c r="AN43" s="230">
        <f>AM43-21</f>
        <v>27</v>
      </c>
      <c r="AO43" s="205">
        <v>12</v>
      </c>
      <c r="AP43" s="205">
        <v>12</v>
      </c>
      <c r="AQ43" s="205">
        <f t="shared" si="7"/>
        <v>0</v>
      </c>
      <c r="AR43" s="31"/>
      <c r="AS43" s="31"/>
      <c r="AT43" s="86"/>
      <c r="AU43" s="86"/>
      <c r="AV43" s="86"/>
      <c r="AW43" s="21"/>
      <c r="AX43" s="21"/>
    </row>
    <row r="44" spans="1:50" s="19" customFormat="1" ht="61.2" customHeight="1" thickBot="1" x14ac:dyDescent="0.4">
      <c r="C44" s="360" t="s">
        <v>27</v>
      </c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2"/>
      <c r="AE44" s="203"/>
      <c r="AF44" s="36" t="e">
        <f>#REF!+#REF!+#REF!</f>
        <v>#REF!</v>
      </c>
      <c r="AG44" s="206" t="e">
        <f>#REF!+#REF!+#REF!</f>
        <v>#REF!</v>
      </c>
      <c r="AH44" s="36" t="e">
        <f>#REF!+#REF!+#REF!</f>
        <v>#REF!</v>
      </c>
      <c r="AI44" s="36" t="e">
        <f>#REF!+#REF!+#REF!</f>
        <v>#REF!</v>
      </c>
      <c r="AJ44" s="36" t="e">
        <f>#REF!+#REF!+#REF!</f>
        <v>#REF!</v>
      </c>
      <c r="AK44" s="36" t="e">
        <f>#REF!+#REF!+#REF!</f>
        <v>#REF!</v>
      </c>
      <c r="AL44" s="207" t="e">
        <f>#REF!+#REF!+#REF!</f>
        <v>#REF!</v>
      </c>
      <c r="AM44" s="85">
        <f>16978+826+170</f>
        <v>17974</v>
      </c>
      <c r="AN44" s="230">
        <f>16077.4+800+160.6</f>
        <v>17038</v>
      </c>
      <c r="AO44" s="85">
        <v>16962.099999999999</v>
      </c>
      <c r="AP44" s="85">
        <v>14677.3</v>
      </c>
      <c r="AQ44" s="85">
        <f t="shared" si="7"/>
        <v>2284.7999999999993</v>
      </c>
      <c r="AR44" s="252" t="e">
        <f>#REF!+#REF!+#REF!</f>
        <v>#REF!</v>
      </c>
      <c r="AS44" s="31"/>
      <c r="AT44" s="86"/>
      <c r="AU44" s="86"/>
      <c r="AV44" s="86"/>
      <c r="AW44" s="21"/>
      <c r="AX44" s="21"/>
    </row>
    <row r="45" spans="1:50" ht="52.8" customHeight="1" thickBot="1" x14ac:dyDescent="0.65">
      <c r="C45" s="268" t="s">
        <v>32</v>
      </c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3"/>
      <c r="AE45" s="208"/>
      <c r="AF45" s="36">
        <v>554</v>
      </c>
      <c r="AG45" s="42"/>
      <c r="AH45" s="42"/>
      <c r="AI45" s="42"/>
      <c r="AJ45" s="42"/>
      <c r="AK45" s="42"/>
      <c r="AL45" s="42"/>
      <c r="AM45" s="36">
        <f>1260+222-132</f>
        <v>1350</v>
      </c>
      <c r="AN45" s="235">
        <f t="shared" si="2"/>
        <v>1350</v>
      </c>
      <c r="AO45" s="36">
        <v>1350</v>
      </c>
      <c r="AP45" s="36">
        <v>1302.0999999999999</v>
      </c>
      <c r="AQ45" s="36">
        <f t="shared" ref="AQ45:AQ51" si="8">AO45-AP45</f>
        <v>47.900000000000091</v>
      </c>
      <c r="AR45" s="96"/>
      <c r="AS45" s="82"/>
      <c r="AT45" s="99"/>
      <c r="AU45" s="99"/>
      <c r="AV45" s="99"/>
      <c r="AW45" s="1"/>
      <c r="AX45" s="1"/>
    </row>
    <row r="46" spans="1:50" ht="49.2" customHeight="1" thickBot="1" x14ac:dyDescent="0.65">
      <c r="C46" s="332" t="s">
        <v>31</v>
      </c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4"/>
      <c r="AE46" s="208"/>
      <c r="AF46" s="209">
        <v>540</v>
      </c>
      <c r="AG46" s="210"/>
      <c r="AH46" s="210"/>
      <c r="AI46" s="210"/>
      <c r="AJ46" s="210"/>
      <c r="AK46" s="210"/>
      <c r="AL46" s="210"/>
      <c r="AM46" s="36">
        <f>708-37+724</f>
        <v>1395</v>
      </c>
      <c r="AN46" s="230">
        <f t="shared" si="2"/>
        <v>1395</v>
      </c>
      <c r="AO46" s="36">
        <v>1395</v>
      </c>
      <c r="AP46" s="36">
        <v>1386.2</v>
      </c>
      <c r="AQ46" s="36">
        <f t="shared" si="8"/>
        <v>8.7999999999999545</v>
      </c>
      <c r="AR46" s="82"/>
      <c r="AT46" s="99"/>
      <c r="AU46" s="86"/>
      <c r="AV46" s="86"/>
      <c r="AW46" s="1"/>
      <c r="AX46" s="1"/>
    </row>
    <row r="47" spans="1:50" ht="50.4" customHeight="1" thickBot="1" x14ac:dyDescent="0.65">
      <c r="C47" s="332" t="s">
        <v>30</v>
      </c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342"/>
      <c r="AC47" s="342"/>
      <c r="AD47" s="343"/>
      <c r="AE47" s="208"/>
      <c r="AF47" s="209"/>
      <c r="AG47" s="210"/>
      <c r="AH47" s="210"/>
      <c r="AI47" s="210"/>
      <c r="AJ47" s="210"/>
      <c r="AK47" s="210"/>
      <c r="AL47" s="210"/>
      <c r="AM47" s="36">
        <f>106-103.9-1.88</f>
        <v>0.21999999999999442</v>
      </c>
      <c r="AN47" s="230">
        <f t="shared" si="2"/>
        <v>0.21999999999999442</v>
      </c>
      <c r="AO47" s="36">
        <v>0</v>
      </c>
      <c r="AP47" s="36">
        <v>0</v>
      </c>
      <c r="AQ47" s="36">
        <f t="shared" si="8"/>
        <v>0</v>
      </c>
      <c r="AR47" s="82"/>
      <c r="AT47" s="99"/>
      <c r="AU47" s="86"/>
      <c r="AV47" s="86"/>
      <c r="AW47" s="1"/>
      <c r="AX47" s="1"/>
    </row>
    <row r="48" spans="1:50" ht="62.4" customHeight="1" thickBot="1" x14ac:dyDescent="0.65">
      <c r="C48" s="332" t="s">
        <v>33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  <c r="S48" s="342"/>
      <c r="T48" s="342"/>
      <c r="U48" s="342"/>
      <c r="V48" s="342"/>
      <c r="W48" s="342"/>
      <c r="X48" s="342"/>
      <c r="Y48" s="342"/>
      <c r="Z48" s="342"/>
      <c r="AA48" s="342"/>
      <c r="AB48" s="342"/>
      <c r="AC48" s="342"/>
      <c r="AD48" s="343"/>
      <c r="AE48" s="208"/>
      <c r="AF48" s="209"/>
      <c r="AG48" s="210"/>
      <c r="AH48" s="210"/>
      <c r="AI48" s="210"/>
      <c r="AJ48" s="210"/>
      <c r="AK48" s="210"/>
      <c r="AL48" s="210"/>
      <c r="AM48" s="36">
        <f>494-295</f>
        <v>199</v>
      </c>
      <c r="AN48" s="235">
        <f t="shared" si="2"/>
        <v>199</v>
      </c>
      <c r="AO48" s="36">
        <v>199</v>
      </c>
      <c r="AP48" s="36">
        <v>199</v>
      </c>
      <c r="AQ48" s="36">
        <f t="shared" si="8"/>
        <v>0</v>
      </c>
      <c r="AU48" s="86"/>
      <c r="AV48" s="86"/>
      <c r="AW48" s="1"/>
      <c r="AX48" s="1"/>
    </row>
    <row r="49" spans="3:50" ht="56.4" customHeight="1" thickBot="1" x14ac:dyDescent="0.65">
      <c r="C49" s="332" t="s">
        <v>37</v>
      </c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3"/>
      <c r="AE49" s="208"/>
      <c r="AF49" s="209"/>
      <c r="AG49" s="210"/>
      <c r="AH49" s="210"/>
      <c r="AI49" s="210"/>
      <c r="AJ49" s="210"/>
      <c r="AK49" s="210"/>
      <c r="AL49" s="210"/>
      <c r="AM49" s="36">
        <f>251+22</f>
        <v>273</v>
      </c>
      <c r="AN49" s="235">
        <f>AM49+42</f>
        <v>315</v>
      </c>
      <c r="AO49" s="36">
        <v>302.2</v>
      </c>
      <c r="AP49" s="36">
        <v>302.2</v>
      </c>
      <c r="AQ49" s="36">
        <f t="shared" si="8"/>
        <v>0</v>
      </c>
      <c r="AU49" s="86"/>
      <c r="AV49" s="86"/>
      <c r="AW49" s="1"/>
      <c r="AX49" s="1"/>
    </row>
    <row r="50" spans="3:50" ht="49.2" customHeight="1" thickBot="1" x14ac:dyDescent="0.65">
      <c r="C50" s="332" t="s">
        <v>38</v>
      </c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3"/>
      <c r="AE50" s="208"/>
      <c r="AF50" s="209"/>
      <c r="AG50" s="210"/>
      <c r="AH50" s="210"/>
      <c r="AI50" s="210"/>
      <c r="AJ50" s="210"/>
      <c r="AK50" s="210"/>
      <c r="AL50" s="210"/>
      <c r="AM50" s="36">
        <f>511+520</f>
        <v>1031</v>
      </c>
      <c r="AN50" s="230">
        <f t="shared" si="2"/>
        <v>1031</v>
      </c>
      <c r="AO50" s="36">
        <v>1000.3</v>
      </c>
      <c r="AP50" s="36">
        <v>1000.3</v>
      </c>
      <c r="AQ50" s="36">
        <f t="shared" si="8"/>
        <v>0</v>
      </c>
      <c r="AU50" s="86"/>
      <c r="AV50" s="86"/>
      <c r="AW50" s="1"/>
      <c r="AX50" s="1"/>
    </row>
    <row r="51" spans="3:50" ht="52.8" customHeight="1" thickBot="1" x14ac:dyDescent="0.65">
      <c r="C51" s="332" t="s">
        <v>39</v>
      </c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3"/>
      <c r="AE51" s="37"/>
      <c r="AF51" s="38"/>
      <c r="AG51" s="39"/>
      <c r="AH51" s="39"/>
      <c r="AI51" s="39"/>
      <c r="AJ51" s="39"/>
      <c r="AK51" s="39"/>
      <c r="AL51" s="39"/>
      <c r="AM51" s="70">
        <f>266+2+167</f>
        <v>435</v>
      </c>
      <c r="AN51" s="230">
        <f t="shared" si="2"/>
        <v>435</v>
      </c>
      <c r="AO51" s="70">
        <v>432</v>
      </c>
      <c r="AP51" s="70">
        <v>431.4</v>
      </c>
      <c r="AQ51" s="70">
        <f t="shared" si="8"/>
        <v>0.60000000000002274</v>
      </c>
      <c r="AR51" s="82"/>
      <c r="AT51" s="99"/>
      <c r="AU51" s="86"/>
      <c r="AV51" s="86"/>
      <c r="AW51" s="1"/>
      <c r="AX51" s="1"/>
    </row>
    <row r="52" spans="3:50" ht="64.8" customHeight="1" thickBot="1" x14ac:dyDescent="0.4">
      <c r="C52" s="275" t="s">
        <v>76</v>
      </c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7"/>
      <c r="AE52" s="59"/>
      <c r="AF52" s="60" t="e">
        <f>AF53+AF54+#REF!+AF57</f>
        <v>#REF!</v>
      </c>
      <c r="AG52" s="60" t="e">
        <f>AG53+AG54+#REF!+AG57</f>
        <v>#REF!</v>
      </c>
      <c r="AH52" s="60" t="e">
        <f>AH53+AH54+#REF!+AH57</f>
        <v>#REF!</v>
      </c>
      <c r="AI52" s="60" t="e">
        <f>AI53+AI54+#REF!+AI57</f>
        <v>#REF!</v>
      </c>
      <c r="AJ52" s="60" t="e">
        <f>AJ53+AJ54+#REF!+AJ57</f>
        <v>#REF!</v>
      </c>
      <c r="AK52" s="60" t="e">
        <f>AK53+AK54+#REF!+AK57</f>
        <v>#REF!</v>
      </c>
      <c r="AL52" s="61" t="e">
        <f>AL53+AL54+#REF!+AL57</f>
        <v>#REF!</v>
      </c>
      <c r="AM52" s="60">
        <f>AM56+AM58+AM59+AM60+AM61+AM62+AM63+AM64+AM65+AM66+AM67+AM68+AM69+AM70+AM71+AM72+AM73+AM74+AM75+AM76+AM77+AM78+AM79+AM80</f>
        <v>1726829.4276000001</v>
      </c>
      <c r="AN52" s="60">
        <f t="shared" ref="AN52:AQ52" si="9">AN56+AN58+AN59+AN60+AN61+AN62+AN63+AN64+AN65+AN66+AN67+AN68+AN69+AN70+AN71+AN72+AN73+AN74+AN75+AN76+AN77+AN78+AN79+AN80</f>
        <v>1716089.2153</v>
      </c>
      <c r="AO52" s="60">
        <f t="shared" si="9"/>
        <v>1711757.55</v>
      </c>
      <c r="AP52" s="60">
        <f t="shared" si="9"/>
        <v>1711427.35</v>
      </c>
      <c r="AQ52" s="60">
        <f t="shared" si="9"/>
        <v>330.20000000000073</v>
      </c>
      <c r="AR52" s="253" t="e">
        <f>AR56+AR58+#REF!+#REF!+#REF!+AR59+AR60+AR61+AR62+AR63+AR64+AR65+#REF!+#REF!+AR66+AR67+AR68+AR69+AR70+#REF!+#REF!+#REF!+AR71+AR72+AR73+#REF!+AR74+AR75+AR76+#REF!+AR77+AR78+AR79</f>
        <v>#REF!</v>
      </c>
      <c r="AS52" s="213"/>
      <c r="AT52" s="213"/>
      <c r="AU52" s="101"/>
      <c r="AV52" s="86"/>
      <c r="AW52" s="1"/>
      <c r="AX52" s="1"/>
    </row>
    <row r="53" spans="3:50" ht="58.95" hidden="1" customHeight="1" thickBot="1" x14ac:dyDescent="0.4">
      <c r="C53" s="278" t="s">
        <v>10</v>
      </c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80"/>
      <c r="AE53" s="24"/>
      <c r="AF53" s="28">
        <f>138343-28148.08</f>
        <v>110194.92</v>
      </c>
      <c r="AG53" s="23"/>
      <c r="AH53" s="23"/>
      <c r="AI53" s="23"/>
      <c r="AJ53" s="23"/>
      <c r="AK53" s="23"/>
      <c r="AL53" s="23"/>
      <c r="AM53" s="30"/>
      <c r="AN53" s="234"/>
      <c r="AO53" s="30"/>
      <c r="AP53" s="30"/>
      <c r="AQ53" s="30"/>
      <c r="AU53" s="86"/>
      <c r="AV53" s="86"/>
      <c r="AW53" s="1"/>
      <c r="AX53" s="1"/>
    </row>
    <row r="54" spans="3:50" ht="42" hidden="1" customHeight="1" thickBot="1" x14ac:dyDescent="0.4">
      <c r="C54" s="278" t="s">
        <v>8</v>
      </c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7"/>
      <c r="AE54" s="24"/>
      <c r="AF54" s="28">
        <v>2727</v>
      </c>
      <c r="AG54" s="23"/>
      <c r="AH54" s="23"/>
      <c r="AI54" s="23"/>
      <c r="AJ54" s="23"/>
      <c r="AK54" s="23"/>
      <c r="AL54" s="23"/>
      <c r="AM54" s="30"/>
      <c r="AN54" s="234"/>
      <c r="AO54" s="30"/>
      <c r="AP54" s="30"/>
      <c r="AQ54" s="30"/>
      <c r="AU54" s="86"/>
      <c r="AV54" s="86"/>
      <c r="AW54" s="1"/>
      <c r="AX54" s="1"/>
    </row>
    <row r="55" spans="3:50" ht="27.6" customHeight="1" thickBot="1" x14ac:dyDescent="0.4">
      <c r="C55" s="337" t="s">
        <v>0</v>
      </c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  <c r="AA55" s="338"/>
      <c r="AB55" s="338"/>
      <c r="AC55" s="338"/>
      <c r="AD55" s="339"/>
      <c r="AE55" s="24"/>
      <c r="AF55" s="28"/>
      <c r="AG55" s="23"/>
      <c r="AH55" s="23"/>
      <c r="AI55" s="23"/>
      <c r="AJ55" s="23"/>
      <c r="AK55" s="23"/>
      <c r="AL55" s="23"/>
      <c r="AM55" s="30"/>
      <c r="AN55" s="234"/>
      <c r="AO55" s="30"/>
      <c r="AP55" s="30"/>
      <c r="AQ55" s="30"/>
      <c r="AU55" s="86"/>
      <c r="AV55" s="86"/>
      <c r="AW55" s="1"/>
      <c r="AX55" s="1"/>
    </row>
    <row r="56" spans="3:50" ht="33.6" customHeight="1" thickBot="1" x14ac:dyDescent="0.4">
      <c r="C56" s="274" t="s">
        <v>47</v>
      </c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81"/>
      <c r="AE56" s="40"/>
      <c r="AF56" s="36"/>
      <c r="AG56" s="41"/>
      <c r="AH56" s="41"/>
      <c r="AI56" s="41"/>
      <c r="AJ56" s="41"/>
      <c r="AK56" s="41"/>
      <c r="AL56" s="41"/>
      <c r="AM56" s="36">
        <f>2744-29</f>
        <v>2715</v>
      </c>
      <c r="AN56" s="235">
        <f>AM56</f>
        <v>2715</v>
      </c>
      <c r="AO56" s="36">
        <v>2715</v>
      </c>
      <c r="AP56" s="36">
        <v>2715</v>
      </c>
      <c r="AQ56" s="36">
        <f>AO56-AP56</f>
        <v>0</v>
      </c>
      <c r="AU56" s="86"/>
      <c r="AV56" s="86"/>
      <c r="AW56" s="1"/>
      <c r="AX56" s="1"/>
    </row>
    <row r="57" spans="3:50" ht="42" hidden="1" customHeight="1" thickBot="1" x14ac:dyDescent="0.4">
      <c r="C57" s="274" t="s">
        <v>9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81"/>
      <c r="AE57" s="40"/>
      <c r="AF57" s="36">
        <v>806</v>
      </c>
      <c r="AG57" s="41"/>
      <c r="AH57" s="41"/>
      <c r="AI57" s="41"/>
      <c r="AJ57" s="41"/>
      <c r="AK57" s="41"/>
      <c r="AL57" s="41"/>
      <c r="AM57" s="30"/>
      <c r="AN57" s="235">
        <f t="shared" ref="AN57:AN79" si="10">AM57</f>
        <v>0</v>
      </c>
      <c r="AO57" s="30"/>
      <c r="AP57" s="30"/>
      <c r="AQ57" s="36">
        <f t="shared" ref="AQ57:AQ80" si="11">AO57-AP57</f>
        <v>0</v>
      </c>
      <c r="AU57" s="86"/>
      <c r="AV57" s="86"/>
      <c r="AW57" s="1"/>
      <c r="AX57" s="1"/>
    </row>
    <row r="58" spans="3:50" ht="38.4" customHeight="1" thickBot="1" x14ac:dyDescent="0.4">
      <c r="C58" s="287" t="s">
        <v>49</v>
      </c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9"/>
      <c r="AE58" s="40"/>
      <c r="AF58" s="41"/>
      <c r="AG58" s="41"/>
      <c r="AH58" s="41"/>
      <c r="AI58" s="41"/>
      <c r="AJ58" s="41"/>
      <c r="AK58" s="41"/>
      <c r="AL58" s="41"/>
      <c r="AM58" s="30">
        <f>24700-2070</f>
        <v>22630</v>
      </c>
      <c r="AN58" s="235">
        <f t="shared" si="10"/>
        <v>22630</v>
      </c>
      <c r="AO58" s="30">
        <v>22629.5</v>
      </c>
      <c r="AP58" s="30">
        <v>22629.5</v>
      </c>
      <c r="AQ58" s="36">
        <f t="shared" si="11"/>
        <v>0</v>
      </c>
      <c r="AU58" s="86"/>
      <c r="AV58" s="86"/>
      <c r="AW58" s="1"/>
      <c r="AX58" s="1"/>
    </row>
    <row r="59" spans="3:50" ht="37.200000000000003" customHeight="1" thickBot="1" x14ac:dyDescent="0.4">
      <c r="C59" s="274" t="s">
        <v>20</v>
      </c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42"/>
      <c r="AF59" s="43"/>
      <c r="AG59" s="43"/>
      <c r="AH59" s="43"/>
      <c r="AI59" s="43"/>
      <c r="AJ59" s="43"/>
      <c r="AK59" s="43"/>
      <c r="AL59" s="43"/>
      <c r="AM59" s="36">
        <f>6493-1490.3</f>
        <v>5002.7</v>
      </c>
      <c r="AN59" s="235">
        <f t="shared" si="10"/>
        <v>5002.7</v>
      </c>
      <c r="AO59" s="36">
        <v>5002.6000000000004</v>
      </c>
      <c r="AP59" s="36">
        <v>5002.6000000000004</v>
      </c>
      <c r="AQ59" s="36">
        <f t="shared" si="11"/>
        <v>0</v>
      </c>
      <c r="AU59" s="86"/>
      <c r="AV59" s="86"/>
      <c r="AW59" s="1"/>
      <c r="AX59" s="1"/>
    </row>
    <row r="60" spans="3:50" s="34" customFormat="1" ht="50.4" customHeight="1" thickBot="1" x14ac:dyDescent="0.4">
      <c r="C60" s="274" t="s">
        <v>43</v>
      </c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81"/>
      <c r="AE60" s="42"/>
      <c r="AF60" s="43"/>
      <c r="AG60" s="43"/>
      <c r="AH60" s="43"/>
      <c r="AI60" s="43"/>
      <c r="AJ60" s="43"/>
      <c r="AK60" s="43"/>
      <c r="AL60" s="43"/>
      <c r="AM60" s="36">
        <f>27155-2+2797</f>
        <v>29950</v>
      </c>
      <c r="AN60" s="235">
        <f>AM60-3564.02-2163.86929</f>
        <v>24222.110710000001</v>
      </c>
      <c r="AO60" s="36">
        <v>24222</v>
      </c>
      <c r="AP60" s="36">
        <v>24222</v>
      </c>
      <c r="AQ60" s="36">
        <f t="shared" si="11"/>
        <v>0</v>
      </c>
      <c r="AR60" s="75"/>
      <c r="AS60" s="75"/>
      <c r="AT60" s="88"/>
      <c r="AU60" s="214"/>
      <c r="AV60" s="88"/>
      <c r="AW60" s="102"/>
      <c r="AX60" s="102"/>
    </row>
    <row r="61" spans="3:50" ht="50.4" customHeight="1" thickBot="1" x14ac:dyDescent="0.4">
      <c r="C61" s="274" t="s">
        <v>44</v>
      </c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42"/>
      <c r="AF61" s="43"/>
      <c r="AG61" s="43"/>
      <c r="AH61" s="43"/>
      <c r="AI61" s="43"/>
      <c r="AJ61" s="43"/>
      <c r="AK61" s="43"/>
      <c r="AL61" s="43"/>
      <c r="AM61" s="36">
        <f>15162+322-395+160+1752</f>
        <v>17001</v>
      </c>
      <c r="AN61" s="235">
        <f t="shared" si="10"/>
        <v>17001</v>
      </c>
      <c r="AO61" s="36">
        <v>13650.6</v>
      </c>
      <c r="AP61" s="36">
        <v>13320.4</v>
      </c>
      <c r="AQ61" s="36">
        <f t="shared" si="11"/>
        <v>330.20000000000073</v>
      </c>
      <c r="AR61" s="81"/>
      <c r="AU61" s="86"/>
      <c r="AV61" s="86"/>
      <c r="AW61" s="1"/>
      <c r="AX61" s="1"/>
    </row>
    <row r="62" spans="3:50" ht="37.200000000000003" customHeight="1" thickBot="1" x14ac:dyDescent="0.4">
      <c r="C62" s="274" t="s">
        <v>52</v>
      </c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8"/>
      <c r="AE62" s="42"/>
      <c r="AF62" s="43"/>
      <c r="AG62" s="43"/>
      <c r="AH62" s="43"/>
      <c r="AI62" s="43"/>
      <c r="AJ62" s="43"/>
      <c r="AK62" s="43"/>
      <c r="AL62" s="43"/>
      <c r="AM62" s="36">
        <f>2656.5-99.4</f>
        <v>2557.1</v>
      </c>
      <c r="AN62" s="235">
        <f t="shared" si="10"/>
        <v>2557.1</v>
      </c>
      <c r="AO62" s="36">
        <v>2557.1</v>
      </c>
      <c r="AP62" s="36">
        <v>2557.1</v>
      </c>
      <c r="AQ62" s="36">
        <f t="shared" si="11"/>
        <v>0</v>
      </c>
      <c r="AR62" s="105">
        <v>-99.4</v>
      </c>
      <c r="AS62" s="76"/>
      <c r="AT62" s="91"/>
      <c r="AU62" s="89"/>
      <c r="AV62" s="86"/>
      <c r="AW62" s="1"/>
      <c r="AX62" s="1"/>
    </row>
    <row r="63" spans="3:50" ht="37.200000000000003" customHeight="1" thickBot="1" x14ac:dyDescent="0.4">
      <c r="C63" s="274" t="s">
        <v>25</v>
      </c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81"/>
      <c r="AE63" s="44"/>
      <c r="AF63" s="45"/>
      <c r="AG63" s="45"/>
      <c r="AH63" s="45"/>
      <c r="AI63" s="45"/>
      <c r="AJ63" s="45"/>
      <c r="AK63" s="45"/>
      <c r="AL63" s="45"/>
      <c r="AM63" s="70">
        <f>750+262.28-1012.28+3516.39-772.45</f>
        <v>2743.9399999999996</v>
      </c>
      <c r="AN63" s="235">
        <f t="shared" si="10"/>
        <v>2743.9399999999996</v>
      </c>
      <c r="AO63" s="70">
        <v>2743.9</v>
      </c>
      <c r="AP63" s="70">
        <v>2743.9</v>
      </c>
      <c r="AQ63" s="36">
        <f t="shared" si="11"/>
        <v>0</v>
      </c>
      <c r="AR63" s="82">
        <v>-772.45</v>
      </c>
      <c r="AU63" s="86"/>
      <c r="AV63" s="86"/>
      <c r="AW63" s="1"/>
      <c r="AX63" s="1"/>
    </row>
    <row r="64" spans="3:50" ht="37.200000000000003" customHeight="1" thickBot="1" x14ac:dyDescent="0.45">
      <c r="C64" s="274" t="s">
        <v>53</v>
      </c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81"/>
      <c r="AE64" s="42"/>
      <c r="AF64" s="43"/>
      <c r="AG64" s="43"/>
      <c r="AH64" s="43"/>
      <c r="AI64" s="43"/>
      <c r="AJ64" s="43"/>
      <c r="AK64" s="43"/>
      <c r="AL64" s="43"/>
      <c r="AM64" s="36">
        <f>16224+33991.69-2903.02</f>
        <v>47312.670000000006</v>
      </c>
      <c r="AN64" s="235">
        <f>AM64-74.46</f>
        <v>47238.210000000006</v>
      </c>
      <c r="AO64" s="36">
        <v>47238.2</v>
      </c>
      <c r="AP64" s="36">
        <v>47238.2</v>
      </c>
      <c r="AQ64" s="36">
        <f t="shared" si="11"/>
        <v>0</v>
      </c>
      <c r="AR64" s="82">
        <v>-2903.02</v>
      </c>
      <c r="AT64" s="215"/>
      <c r="AU64" s="216"/>
      <c r="AV64" s="86"/>
      <c r="AW64" s="1"/>
      <c r="AX64" s="1"/>
    </row>
    <row r="65" spans="3:50" ht="37.200000000000003" customHeight="1" thickBot="1" x14ac:dyDescent="0.3">
      <c r="C65" s="274" t="s">
        <v>56</v>
      </c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81"/>
      <c r="AE65" s="42"/>
      <c r="AF65" s="43"/>
      <c r="AG65" s="43"/>
      <c r="AH65" s="43"/>
      <c r="AI65" s="43"/>
      <c r="AJ65" s="43"/>
      <c r="AK65" s="43"/>
      <c r="AL65" s="43"/>
      <c r="AM65" s="36">
        <f>2760.15+3544.66</f>
        <v>6304.8099999999995</v>
      </c>
      <c r="AN65" s="235">
        <f t="shared" si="10"/>
        <v>6304.8099999999995</v>
      </c>
      <c r="AO65" s="36">
        <v>6304.8</v>
      </c>
      <c r="AP65" s="36">
        <v>6304.8</v>
      </c>
      <c r="AQ65" s="36">
        <f t="shared" si="11"/>
        <v>0</v>
      </c>
      <c r="AS65" s="100"/>
      <c r="AT65" s="93"/>
      <c r="AU65" s="103"/>
      <c r="AV65" s="100"/>
      <c r="AW65" s="1"/>
      <c r="AX65" s="1"/>
    </row>
    <row r="66" spans="3:50" s="34" customFormat="1" ht="39.6" customHeight="1" thickBot="1" x14ac:dyDescent="0.4">
      <c r="C66" s="271" t="s">
        <v>40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3"/>
      <c r="AE66" s="44"/>
      <c r="AF66" s="69"/>
      <c r="AG66" s="44"/>
      <c r="AH66" s="44"/>
      <c r="AI66" s="44"/>
      <c r="AJ66" s="44"/>
      <c r="AK66" s="44"/>
      <c r="AL66" s="44"/>
      <c r="AM66" s="70">
        <f>340.55-0.4-34.63</f>
        <v>305.52000000000004</v>
      </c>
      <c r="AN66" s="235">
        <f t="shared" si="10"/>
        <v>305.52000000000004</v>
      </c>
      <c r="AO66" s="70">
        <v>305.5</v>
      </c>
      <c r="AP66" s="70">
        <v>305.5</v>
      </c>
      <c r="AQ66" s="36">
        <f t="shared" si="11"/>
        <v>0</v>
      </c>
      <c r="AR66" s="75"/>
      <c r="AS66" s="75"/>
      <c r="AT66" s="88"/>
      <c r="AU66" s="88"/>
      <c r="AV66" s="88"/>
      <c r="AW66" s="102"/>
      <c r="AX66" s="102"/>
    </row>
    <row r="67" spans="3:50" ht="39.6" customHeight="1" thickBot="1" x14ac:dyDescent="0.4">
      <c r="C67" s="379" t="s">
        <v>54</v>
      </c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3"/>
      <c r="AE67" s="48"/>
      <c r="AF67" s="49"/>
      <c r="AG67" s="48"/>
      <c r="AH67" s="48"/>
      <c r="AI67" s="48"/>
      <c r="AJ67" s="48"/>
      <c r="AK67" s="48"/>
      <c r="AL67" s="48"/>
      <c r="AM67" s="36">
        <f>26704+562968.42-115290.5</f>
        <v>474381.92000000004</v>
      </c>
      <c r="AN67" s="235">
        <f t="shared" si="10"/>
        <v>474381.92000000004</v>
      </c>
      <c r="AO67" s="36">
        <v>474381.9</v>
      </c>
      <c r="AP67" s="36">
        <v>474381.9</v>
      </c>
      <c r="AQ67" s="36">
        <f t="shared" si="11"/>
        <v>0</v>
      </c>
      <c r="AR67" s="82"/>
      <c r="AU67" s="86"/>
      <c r="AV67" s="86"/>
      <c r="AW67" s="1"/>
      <c r="AX67" s="1"/>
    </row>
    <row r="68" spans="3:50" ht="54" customHeight="1" thickBot="1" x14ac:dyDescent="0.4">
      <c r="C68" s="379" t="s">
        <v>51</v>
      </c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3"/>
      <c r="AE68" s="40"/>
      <c r="AF68" s="46"/>
      <c r="AG68" s="40"/>
      <c r="AH68" s="40"/>
      <c r="AI68" s="40"/>
      <c r="AJ68" s="40"/>
      <c r="AK68" s="40"/>
      <c r="AL68" s="40"/>
      <c r="AM68" s="36">
        <f>33280-847.44</f>
        <v>32432.560000000001</v>
      </c>
      <c r="AN68" s="235">
        <f t="shared" si="10"/>
        <v>32432.560000000001</v>
      </c>
      <c r="AO68" s="36">
        <v>32371.8</v>
      </c>
      <c r="AP68" s="36">
        <v>32371.8</v>
      </c>
      <c r="AQ68" s="36">
        <f t="shared" si="11"/>
        <v>0</v>
      </c>
      <c r="AR68" s="77"/>
      <c r="AU68" s="216"/>
      <c r="AV68" s="86"/>
      <c r="AW68" s="1"/>
      <c r="AX68" s="1"/>
    </row>
    <row r="69" spans="3:50" ht="39.6" customHeight="1" thickBot="1" x14ac:dyDescent="0.4">
      <c r="C69" s="379" t="s">
        <v>41</v>
      </c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  <c r="Y69" s="342"/>
      <c r="Z69" s="342"/>
      <c r="AA69" s="342"/>
      <c r="AB69" s="342"/>
      <c r="AC69" s="342"/>
      <c r="AD69" s="343"/>
      <c r="AE69" s="40"/>
      <c r="AF69" s="46"/>
      <c r="AG69" s="40"/>
      <c r="AH69" s="40"/>
      <c r="AI69" s="40"/>
      <c r="AJ69" s="40"/>
      <c r="AK69" s="40"/>
      <c r="AL69" s="40"/>
      <c r="AM69" s="70">
        <f>77979+127282.6+53706.7-0.04+117330.0066</f>
        <v>376298.26659999997</v>
      </c>
      <c r="AN69" s="235">
        <f>AM69-6831.91301</f>
        <v>369466.35358999996</v>
      </c>
      <c r="AO69" s="70">
        <v>369466.4</v>
      </c>
      <c r="AP69" s="70">
        <v>369466.4</v>
      </c>
      <c r="AQ69" s="36">
        <f t="shared" si="11"/>
        <v>0</v>
      </c>
      <c r="AR69" s="95"/>
      <c r="AU69" s="86"/>
      <c r="AV69" s="86"/>
      <c r="AW69" s="1"/>
      <c r="AX69" s="1"/>
    </row>
    <row r="70" spans="3:50" ht="39.6" customHeight="1" thickBot="1" x14ac:dyDescent="0.4">
      <c r="C70" s="379" t="s">
        <v>42</v>
      </c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2"/>
      <c r="V70" s="342"/>
      <c r="W70" s="342"/>
      <c r="X70" s="342"/>
      <c r="Y70" s="342"/>
      <c r="Z70" s="342"/>
      <c r="AA70" s="342"/>
      <c r="AB70" s="342"/>
      <c r="AC70" s="342"/>
      <c r="AD70" s="343"/>
      <c r="AE70" s="40"/>
      <c r="AF70" s="46"/>
      <c r="AG70" s="40"/>
      <c r="AH70" s="40"/>
      <c r="AI70" s="40"/>
      <c r="AJ70" s="40"/>
      <c r="AK70" s="40"/>
      <c r="AL70" s="40"/>
      <c r="AM70" s="70">
        <f>13761+9639</f>
        <v>23400</v>
      </c>
      <c r="AN70" s="235">
        <f t="shared" si="10"/>
        <v>23400</v>
      </c>
      <c r="AO70" s="70">
        <v>23400</v>
      </c>
      <c r="AP70" s="70">
        <v>23400</v>
      </c>
      <c r="AQ70" s="36">
        <f t="shared" si="11"/>
        <v>0</v>
      </c>
      <c r="AU70" s="86"/>
      <c r="AV70" s="86"/>
      <c r="AW70" s="1"/>
      <c r="AX70" s="1"/>
    </row>
    <row r="71" spans="3:50" ht="37.200000000000003" hidden="1" customHeight="1" thickBot="1" x14ac:dyDescent="0.4">
      <c r="C71" s="379" t="s">
        <v>50</v>
      </c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3"/>
      <c r="AE71" s="40"/>
      <c r="AF71" s="46"/>
      <c r="AG71" s="40"/>
      <c r="AH71" s="40"/>
      <c r="AI71" s="40"/>
      <c r="AJ71" s="40"/>
      <c r="AK71" s="40"/>
      <c r="AL71" s="40"/>
      <c r="AM71" s="70">
        <f>3196.87-2397.6525-799.2175</f>
        <v>0</v>
      </c>
      <c r="AN71" s="235">
        <f t="shared" si="10"/>
        <v>0</v>
      </c>
      <c r="AO71" s="70"/>
      <c r="AP71" s="70"/>
      <c r="AQ71" s="36">
        <f t="shared" si="11"/>
        <v>0</v>
      </c>
      <c r="AR71" s="83"/>
      <c r="AU71" s="86"/>
      <c r="AV71" s="86"/>
      <c r="AW71" s="1"/>
      <c r="AX71" s="1"/>
    </row>
    <row r="72" spans="3:50" ht="37.200000000000003" customHeight="1" thickBot="1" x14ac:dyDescent="0.4">
      <c r="C72" s="383" t="s">
        <v>55</v>
      </c>
      <c r="D72" s="384"/>
      <c r="E72" s="384"/>
      <c r="F72" s="384"/>
      <c r="G72" s="384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5"/>
      <c r="AE72" s="40"/>
      <c r="AF72" s="46"/>
      <c r="AG72" s="40"/>
      <c r="AH72" s="40"/>
      <c r="AI72" s="40"/>
      <c r="AJ72" s="40"/>
      <c r="AK72" s="40"/>
      <c r="AL72" s="40"/>
      <c r="AM72" s="30">
        <f>3579.56-2674.07+2376.91</f>
        <v>3282.3999999999996</v>
      </c>
      <c r="AN72" s="235">
        <f>AM72-19.95</f>
        <v>3262.45</v>
      </c>
      <c r="AO72" s="30">
        <v>3262.4</v>
      </c>
      <c r="AP72" s="30">
        <v>3262.4</v>
      </c>
      <c r="AQ72" s="36">
        <f t="shared" si="11"/>
        <v>0</v>
      </c>
      <c r="AR72" s="96"/>
      <c r="AU72" s="86"/>
      <c r="AV72" s="86"/>
      <c r="AW72" s="1"/>
      <c r="AX72" s="1"/>
    </row>
    <row r="73" spans="3:50" s="35" customFormat="1" ht="44.4" customHeight="1" thickBot="1" x14ac:dyDescent="0.4">
      <c r="C73" s="386" t="s">
        <v>45</v>
      </c>
      <c r="D73" s="384"/>
      <c r="E73" s="384"/>
      <c r="F73" s="384"/>
      <c r="G73" s="384"/>
      <c r="H73" s="384"/>
      <c r="I73" s="384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5"/>
      <c r="AE73" s="48"/>
      <c r="AF73" s="49"/>
      <c r="AG73" s="48"/>
      <c r="AH73" s="48"/>
      <c r="AI73" s="48"/>
      <c r="AJ73" s="48"/>
      <c r="AK73" s="48"/>
      <c r="AL73" s="48"/>
      <c r="AM73" s="85">
        <f>16421+6119.5+0.02-0.002+9057.333</f>
        <v>31597.851000000002</v>
      </c>
      <c r="AN73" s="36">
        <f t="shared" si="10"/>
        <v>31597.851000000002</v>
      </c>
      <c r="AO73" s="85">
        <v>31597.85</v>
      </c>
      <c r="AP73" s="85">
        <v>31597.85</v>
      </c>
      <c r="AQ73" s="36">
        <f t="shared" si="11"/>
        <v>0</v>
      </c>
      <c r="AR73" s="78"/>
      <c r="AS73" s="79"/>
      <c r="AT73" s="90"/>
      <c r="AU73" s="217"/>
      <c r="AV73" s="90"/>
      <c r="AW73" s="104"/>
      <c r="AX73" s="104"/>
    </row>
    <row r="74" spans="3:50" s="35" customFormat="1" ht="50.4" customHeight="1" thickBot="1" x14ac:dyDescent="0.4">
      <c r="C74" s="268" t="s">
        <v>46</v>
      </c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42"/>
      <c r="AF74" s="47"/>
      <c r="AG74" s="42"/>
      <c r="AH74" s="42"/>
      <c r="AI74" s="42"/>
      <c r="AJ74" s="42"/>
      <c r="AK74" s="42"/>
      <c r="AL74" s="42"/>
      <c r="AM74" s="36">
        <f>656.26-210.941-70.3134-328.5444-109.5148+210.9402+70.3134</f>
        <v>218.2</v>
      </c>
      <c r="AN74" s="235">
        <f t="shared" si="10"/>
        <v>218.2</v>
      </c>
      <c r="AO74" s="36">
        <v>218.1</v>
      </c>
      <c r="AP74" s="36">
        <v>218.1</v>
      </c>
      <c r="AQ74" s="36">
        <f t="shared" si="11"/>
        <v>0</v>
      </c>
      <c r="AR74" s="84"/>
      <c r="AS74" s="79"/>
      <c r="AT74" s="90"/>
      <c r="AU74" s="218"/>
      <c r="AV74" s="90"/>
      <c r="AW74" s="104"/>
      <c r="AX74" s="104"/>
    </row>
    <row r="75" spans="3:50" s="35" customFormat="1" ht="40.799999999999997" customHeight="1" thickBot="1" x14ac:dyDescent="0.4">
      <c r="C75" s="268" t="s">
        <v>24</v>
      </c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42"/>
      <c r="AF75" s="47"/>
      <c r="AG75" s="42"/>
      <c r="AH75" s="42"/>
      <c r="AI75" s="42"/>
      <c r="AJ75" s="42"/>
      <c r="AK75" s="42"/>
      <c r="AL75" s="42"/>
      <c r="AM75" s="36">
        <f>2000-94.34</f>
        <v>1905.66</v>
      </c>
      <c r="AN75" s="235">
        <f>AM75</f>
        <v>1905.66</v>
      </c>
      <c r="AO75" s="36">
        <v>1905.7</v>
      </c>
      <c r="AP75" s="36">
        <v>1905.7</v>
      </c>
      <c r="AQ75" s="36">
        <f t="shared" si="11"/>
        <v>0</v>
      </c>
      <c r="AR75" s="78"/>
      <c r="AS75" s="79"/>
      <c r="AT75" s="90"/>
      <c r="AU75" s="90"/>
      <c r="AV75" s="90"/>
      <c r="AW75" s="104"/>
      <c r="AX75" s="104"/>
    </row>
    <row r="76" spans="3:50" s="35" customFormat="1" ht="39.6" customHeight="1" thickBot="1" x14ac:dyDescent="0.4">
      <c r="C76" s="268" t="s">
        <v>48</v>
      </c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42"/>
      <c r="AF76" s="47"/>
      <c r="AG76" s="42"/>
      <c r="AH76" s="42"/>
      <c r="AI76" s="42"/>
      <c r="AJ76" s="42"/>
      <c r="AK76" s="42"/>
      <c r="AL76" s="42"/>
      <c r="AM76" s="36">
        <v>19636.86</v>
      </c>
      <c r="AN76" s="235">
        <f t="shared" si="10"/>
        <v>19636.86</v>
      </c>
      <c r="AO76" s="36">
        <v>19627.2</v>
      </c>
      <c r="AP76" s="36">
        <v>19627.2</v>
      </c>
      <c r="AQ76" s="36">
        <f t="shared" si="11"/>
        <v>0</v>
      </c>
      <c r="AR76" s="78"/>
      <c r="AS76" s="79"/>
      <c r="AT76" s="90"/>
      <c r="AU76" s="90"/>
      <c r="AV76" s="90"/>
      <c r="AW76" s="104"/>
      <c r="AX76" s="104"/>
    </row>
    <row r="77" spans="3:50" s="35" customFormat="1" ht="40.799999999999997" customHeight="1" thickBot="1" x14ac:dyDescent="0.4">
      <c r="C77" s="268" t="s">
        <v>57</v>
      </c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42"/>
      <c r="AF77" s="47"/>
      <c r="AG77" s="42"/>
      <c r="AH77" s="42"/>
      <c r="AI77" s="42"/>
      <c r="AJ77" s="42"/>
      <c r="AK77" s="42"/>
      <c r="AL77" s="42"/>
      <c r="AM77" s="36">
        <v>611652.97</v>
      </c>
      <c r="AN77" s="235">
        <f t="shared" si="10"/>
        <v>611652.97</v>
      </c>
      <c r="AO77" s="36">
        <v>611653</v>
      </c>
      <c r="AP77" s="36">
        <v>611653</v>
      </c>
      <c r="AQ77" s="36">
        <f t="shared" si="11"/>
        <v>0</v>
      </c>
      <c r="AR77" s="78"/>
      <c r="AS77" s="79"/>
      <c r="AT77" s="90"/>
      <c r="AU77" s="90"/>
      <c r="AV77" s="90"/>
      <c r="AW77" s="104"/>
      <c r="AX77" s="104"/>
    </row>
    <row r="78" spans="3:50" s="35" customFormat="1" ht="40.799999999999997" customHeight="1" thickBot="1" x14ac:dyDescent="0.4">
      <c r="C78" s="268" t="s">
        <v>62</v>
      </c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42"/>
      <c r="AF78" s="47"/>
      <c r="AG78" s="42"/>
      <c r="AH78" s="42"/>
      <c r="AI78" s="42"/>
      <c r="AJ78" s="42"/>
      <c r="AK78" s="42"/>
      <c r="AL78" s="42"/>
      <c r="AM78" s="36">
        <v>13500</v>
      </c>
      <c r="AN78" s="235">
        <f t="shared" si="10"/>
        <v>13500</v>
      </c>
      <c r="AO78" s="36">
        <v>13340</v>
      </c>
      <c r="AP78" s="36">
        <v>13340</v>
      </c>
      <c r="AQ78" s="36">
        <f t="shared" si="11"/>
        <v>0</v>
      </c>
      <c r="AR78" s="94"/>
      <c r="AS78" s="79"/>
      <c r="AT78" s="90"/>
      <c r="AU78" s="90"/>
      <c r="AV78" s="90"/>
      <c r="AW78" s="104"/>
      <c r="AX78" s="104"/>
    </row>
    <row r="79" spans="3:50" s="35" customFormat="1" ht="55.2" customHeight="1" thickBot="1" x14ac:dyDescent="0.4">
      <c r="C79" s="268" t="s">
        <v>64</v>
      </c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42"/>
      <c r="AF79" s="47"/>
      <c r="AG79" s="42"/>
      <c r="AH79" s="42"/>
      <c r="AI79" s="42"/>
      <c r="AJ79" s="42"/>
      <c r="AK79" s="42"/>
      <c r="AL79" s="42"/>
      <c r="AM79" s="36">
        <v>2000</v>
      </c>
      <c r="AN79" s="235">
        <f t="shared" si="10"/>
        <v>2000</v>
      </c>
      <c r="AO79" s="36">
        <v>1250</v>
      </c>
      <c r="AP79" s="36">
        <v>1250</v>
      </c>
      <c r="AQ79" s="36">
        <f t="shared" si="11"/>
        <v>0</v>
      </c>
      <c r="AR79" s="211">
        <v>2000</v>
      </c>
      <c r="AS79" s="79"/>
      <c r="AT79" s="90"/>
      <c r="AU79" s="90"/>
      <c r="AV79" s="90"/>
      <c r="AW79" s="104"/>
      <c r="AX79" s="104"/>
    </row>
    <row r="80" spans="3:50" s="35" customFormat="1" ht="55.2" customHeight="1" thickBot="1" x14ac:dyDescent="0.4">
      <c r="C80" s="268" t="s">
        <v>72</v>
      </c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42"/>
      <c r="AF80" s="47"/>
      <c r="AG80" s="42"/>
      <c r="AH80" s="42"/>
      <c r="AI80" s="42"/>
      <c r="AJ80" s="42"/>
      <c r="AK80" s="42"/>
      <c r="AL80" s="42"/>
      <c r="AM80" s="36">
        <v>0</v>
      </c>
      <c r="AN80" s="235">
        <v>1914</v>
      </c>
      <c r="AO80" s="36">
        <v>1914</v>
      </c>
      <c r="AP80" s="36">
        <v>1914</v>
      </c>
      <c r="AQ80" s="36">
        <f t="shared" si="11"/>
        <v>0</v>
      </c>
      <c r="AR80" s="94"/>
      <c r="AS80" s="79"/>
      <c r="AT80" s="90"/>
      <c r="AU80" s="90"/>
      <c r="AV80" s="90"/>
      <c r="AW80" s="104"/>
      <c r="AX80" s="104"/>
    </row>
    <row r="81" spans="3:50" ht="56.4" customHeight="1" thickBot="1" x14ac:dyDescent="0.4">
      <c r="C81" s="389" t="s">
        <v>77</v>
      </c>
      <c r="D81" s="390"/>
      <c r="E81" s="390"/>
      <c r="F81" s="390"/>
      <c r="G81" s="390"/>
      <c r="H81" s="390"/>
      <c r="I81" s="390"/>
      <c r="J81" s="390"/>
      <c r="K81" s="390"/>
      <c r="L81" s="390"/>
      <c r="M81" s="390"/>
      <c r="N81" s="390"/>
      <c r="O81" s="390"/>
      <c r="P81" s="390"/>
      <c r="Q81" s="390"/>
      <c r="R81" s="390"/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1"/>
      <c r="AE81" s="62"/>
      <c r="AF81" s="63"/>
      <c r="AG81" s="62"/>
      <c r="AH81" s="62"/>
      <c r="AI81" s="62"/>
      <c r="AJ81" s="62"/>
      <c r="AK81" s="62"/>
      <c r="AL81" s="62"/>
      <c r="AM81" s="64">
        <f>AM83+AM84+AM85+AM86+AM87</f>
        <v>38184</v>
      </c>
      <c r="AN81" s="236">
        <f>AN83+AN84+AN85+AN86+AN87</f>
        <v>38184</v>
      </c>
      <c r="AO81" s="64">
        <f t="shared" ref="AO81:AQ81" si="12">AO83+AO84+AO85+AO86+AO87</f>
        <v>12799.3</v>
      </c>
      <c r="AP81" s="64">
        <f t="shared" si="12"/>
        <v>12799.3</v>
      </c>
      <c r="AQ81" s="64">
        <f t="shared" si="12"/>
        <v>0</v>
      </c>
      <c r="AR81" s="254">
        <f t="shared" ref="AR81" si="13">AR83+AR84+AR85+AR86</f>
        <v>5149</v>
      </c>
      <c r="AS81" s="80"/>
      <c r="AU81" s="86"/>
      <c r="AV81" s="86"/>
      <c r="AW81" s="1"/>
      <c r="AX81" s="1"/>
    </row>
    <row r="82" spans="3:50" ht="32.4" customHeight="1" thickBot="1" x14ac:dyDescent="0.4">
      <c r="C82" s="265" t="s">
        <v>0</v>
      </c>
      <c r="D82" s="266"/>
      <c r="E82" s="266"/>
      <c r="F82" s="266"/>
      <c r="G82" s="266"/>
      <c r="H82" s="266"/>
      <c r="I82" s="266"/>
      <c r="J82" s="266"/>
      <c r="K82" s="266"/>
      <c r="L82" s="266"/>
      <c r="M82" s="266"/>
      <c r="N82" s="266"/>
      <c r="O82" s="266"/>
      <c r="P82" s="266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7"/>
      <c r="AE82" s="24"/>
      <c r="AF82" s="226"/>
      <c r="AG82" s="24"/>
      <c r="AH82" s="24"/>
      <c r="AI82" s="24"/>
      <c r="AJ82" s="24"/>
      <c r="AK82" s="24"/>
      <c r="AL82" s="24"/>
      <c r="AM82" s="227"/>
      <c r="AN82" s="237"/>
      <c r="AO82" s="227"/>
      <c r="AP82" s="227"/>
      <c r="AQ82" s="227"/>
      <c r="AR82" s="80"/>
      <c r="AS82" s="80"/>
      <c r="AU82" s="86"/>
      <c r="AV82" s="86"/>
      <c r="AW82" s="1"/>
      <c r="AX82" s="1"/>
    </row>
    <row r="83" spans="3:50" ht="52.8" customHeight="1" thickBot="1" x14ac:dyDescent="0.4">
      <c r="C83" s="271" t="s">
        <v>19</v>
      </c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3"/>
      <c r="AE83" s="40"/>
      <c r="AF83" s="46"/>
      <c r="AG83" s="40"/>
      <c r="AH83" s="40"/>
      <c r="AI83" s="40"/>
      <c r="AJ83" s="40"/>
      <c r="AK83" s="40"/>
      <c r="AL83" s="40"/>
      <c r="AM83" s="70">
        <v>25000</v>
      </c>
      <c r="AN83" s="231">
        <f>AM83</f>
        <v>25000</v>
      </c>
      <c r="AO83" s="70">
        <v>0</v>
      </c>
      <c r="AP83" s="70">
        <v>0</v>
      </c>
      <c r="AQ83" s="70">
        <f>AO83-AP83</f>
        <v>0</v>
      </c>
      <c r="AU83" s="86"/>
      <c r="AV83" s="86"/>
      <c r="AW83" s="1"/>
      <c r="AX83" s="1"/>
    </row>
    <row r="84" spans="3:50" ht="52.8" customHeight="1" thickBot="1" x14ac:dyDescent="0.4">
      <c r="C84" s="274" t="s">
        <v>61</v>
      </c>
      <c r="D84" s="270"/>
      <c r="E84" s="270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81"/>
      <c r="AE84" s="40"/>
      <c r="AF84" s="46"/>
      <c r="AG84" s="40"/>
      <c r="AH84" s="40"/>
      <c r="AI84" s="40"/>
      <c r="AJ84" s="40"/>
      <c r="AK84" s="40"/>
      <c r="AL84" s="40"/>
      <c r="AM84" s="70">
        <f>656+772</f>
        <v>1428</v>
      </c>
      <c r="AN84" s="231">
        <f t="shared" ref="AN84:AN87" si="14">AM84</f>
        <v>1428</v>
      </c>
      <c r="AO84" s="70">
        <v>1043.3</v>
      </c>
      <c r="AP84" s="70">
        <v>1043.3</v>
      </c>
      <c r="AQ84" s="70">
        <f t="shared" ref="AQ84:AQ87" si="15">AO84-AP84</f>
        <v>0</v>
      </c>
      <c r="AR84" s="82"/>
      <c r="AU84" s="86"/>
      <c r="AV84" s="86"/>
      <c r="AW84" s="1"/>
      <c r="AX84" s="1"/>
    </row>
    <row r="85" spans="3:50" ht="52.8" customHeight="1" thickBot="1" x14ac:dyDescent="0.4">
      <c r="C85" s="271" t="s">
        <v>63</v>
      </c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3"/>
      <c r="AE85" s="40"/>
      <c r="AF85" s="46"/>
      <c r="AG85" s="40"/>
      <c r="AH85" s="40"/>
      <c r="AI85" s="40"/>
      <c r="AJ85" s="40"/>
      <c r="AK85" s="40"/>
      <c r="AL85" s="40"/>
      <c r="AM85" s="70">
        <f>4943+3505</f>
        <v>8448</v>
      </c>
      <c r="AN85" s="231">
        <f t="shared" si="14"/>
        <v>8448</v>
      </c>
      <c r="AO85" s="70">
        <v>8448</v>
      </c>
      <c r="AP85" s="70">
        <v>8448</v>
      </c>
      <c r="AQ85" s="70">
        <f t="shared" si="15"/>
        <v>0</v>
      </c>
      <c r="AR85" s="212">
        <v>4943</v>
      </c>
      <c r="AU85" s="86"/>
      <c r="AV85" s="86"/>
      <c r="AW85" s="1"/>
      <c r="AX85" s="1"/>
    </row>
    <row r="86" spans="3:50" ht="52.8" customHeight="1" thickBot="1" x14ac:dyDescent="0.4">
      <c r="C86" s="271" t="s">
        <v>66</v>
      </c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3"/>
      <c r="AE86" s="40"/>
      <c r="AF86" s="46"/>
      <c r="AG86" s="40"/>
      <c r="AH86" s="40"/>
      <c r="AI86" s="40"/>
      <c r="AJ86" s="40"/>
      <c r="AK86" s="40"/>
      <c r="AL86" s="40"/>
      <c r="AM86" s="70">
        <f>206+90</f>
        <v>296</v>
      </c>
      <c r="AN86" s="231">
        <f t="shared" si="14"/>
        <v>296</v>
      </c>
      <c r="AO86" s="70">
        <v>296</v>
      </c>
      <c r="AP86" s="70">
        <v>296</v>
      </c>
      <c r="AQ86" s="70">
        <f t="shared" si="15"/>
        <v>0</v>
      </c>
      <c r="AR86" s="212">
        <v>206</v>
      </c>
      <c r="AU86" s="216"/>
      <c r="AV86" s="86"/>
      <c r="AW86" s="1"/>
      <c r="AX86" s="1"/>
    </row>
    <row r="87" spans="3:50" ht="52.8" customHeight="1" thickBot="1" x14ac:dyDescent="0.4">
      <c r="C87" s="379" t="s">
        <v>67</v>
      </c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3"/>
      <c r="AE87" s="40"/>
      <c r="AF87" s="46"/>
      <c r="AG87" s="40"/>
      <c r="AH87" s="40"/>
      <c r="AI87" s="40"/>
      <c r="AJ87" s="40"/>
      <c r="AK87" s="40"/>
      <c r="AL87" s="40"/>
      <c r="AM87" s="70">
        <v>3012</v>
      </c>
      <c r="AN87" s="231">
        <f t="shared" si="14"/>
        <v>3012</v>
      </c>
      <c r="AO87" s="70">
        <v>3012</v>
      </c>
      <c r="AP87" s="70">
        <v>3012</v>
      </c>
      <c r="AQ87" s="70">
        <f t="shared" si="15"/>
        <v>0</v>
      </c>
      <c r="AR87" s="82"/>
      <c r="AU87" s="219"/>
      <c r="AV87" s="86"/>
      <c r="AW87" s="1"/>
      <c r="AX87" s="1"/>
    </row>
    <row r="88" spans="3:50" ht="52.8" customHeight="1" thickBot="1" x14ac:dyDescent="0.45">
      <c r="C88" s="380" t="s">
        <v>78</v>
      </c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  <c r="Q88" s="381"/>
      <c r="R88" s="381"/>
      <c r="S88" s="381"/>
      <c r="T88" s="381"/>
      <c r="U88" s="381"/>
      <c r="V88" s="381"/>
      <c r="W88" s="381"/>
      <c r="X88" s="381"/>
      <c r="Y88" s="381"/>
      <c r="Z88" s="381"/>
      <c r="AA88" s="381"/>
      <c r="AB88" s="381"/>
      <c r="AC88" s="381"/>
      <c r="AD88" s="382"/>
      <c r="AE88" s="62"/>
      <c r="AF88" s="65" t="e">
        <f t="shared" ref="AF88:AL88" si="16">AF6+AF52</f>
        <v>#REF!</v>
      </c>
      <c r="AG88" s="66" t="e">
        <f t="shared" si="16"/>
        <v>#REF!</v>
      </c>
      <c r="AH88" s="65" t="e">
        <f t="shared" si="16"/>
        <v>#REF!</v>
      </c>
      <c r="AI88" s="65" t="e">
        <f t="shared" si="16"/>
        <v>#REF!</v>
      </c>
      <c r="AJ88" s="65" t="e">
        <f t="shared" si="16"/>
        <v>#REF!</v>
      </c>
      <c r="AK88" s="65" t="e">
        <f t="shared" si="16"/>
        <v>#REF!</v>
      </c>
      <c r="AL88" s="67" t="e">
        <f t="shared" si="16"/>
        <v>#REF!</v>
      </c>
      <c r="AM88" s="68">
        <f t="shared" ref="AM88:AR88" si="17">AM6+AM52+AM81</f>
        <v>2615258.4876000001</v>
      </c>
      <c r="AN88" s="65">
        <f t="shared" si="17"/>
        <v>2594909.2752999999</v>
      </c>
      <c r="AO88" s="68">
        <f t="shared" si="17"/>
        <v>2563411.29</v>
      </c>
      <c r="AP88" s="68">
        <f t="shared" si="17"/>
        <v>2554220.4899999998</v>
      </c>
      <c r="AQ88" s="68">
        <f t="shared" si="17"/>
        <v>9190.7999999999993</v>
      </c>
      <c r="AR88" s="255" t="e">
        <f t="shared" si="17"/>
        <v>#REF!</v>
      </c>
      <c r="AS88" s="83"/>
      <c r="AT88" s="83"/>
      <c r="AU88" s="86"/>
      <c r="AV88" s="86"/>
      <c r="AW88" s="1"/>
      <c r="AX88" s="1"/>
    </row>
    <row r="89" spans="3:50" ht="108.75" customHeight="1" x14ac:dyDescent="0.4">
      <c r="C89" s="314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4"/>
      <c r="AF89" s="10"/>
      <c r="AM89" s="251"/>
    </row>
    <row r="90" spans="3:50" ht="151.5" hidden="1" customHeight="1" x14ac:dyDescent="0.6">
      <c r="C90" s="318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4"/>
      <c r="AF90" s="9"/>
    </row>
    <row r="91" spans="3:50" ht="46.5" hidden="1" customHeight="1" x14ac:dyDescent="0.35">
      <c r="C91" s="312"/>
      <c r="D91" s="313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  <c r="Y91" s="313"/>
      <c r="Z91" s="313"/>
      <c r="AA91" s="313"/>
      <c r="AB91" s="313"/>
      <c r="AC91" s="313"/>
      <c r="AD91" s="313"/>
      <c r="AE91" s="6"/>
      <c r="AF91" s="8"/>
    </row>
    <row r="92" spans="3:50" ht="121.5" hidden="1" customHeight="1" x14ac:dyDescent="0.3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9"/>
    </row>
    <row r="93" spans="3:50" ht="119.25" hidden="1" customHeight="1" thickBot="1" x14ac:dyDescent="0.4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9"/>
    </row>
    <row r="94" spans="3:50" ht="193.5" customHeight="1" x14ac:dyDescent="0.3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9"/>
    </row>
    <row r="95" spans="3:50" ht="53.25" customHeight="1" x14ac:dyDescent="0.3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9"/>
    </row>
    <row r="96" spans="3:50" ht="126.75" customHeight="1" x14ac:dyDescent="0.7">
      <c r="C96" s="310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5"/>
      <c r="AF96" s="7"/>
    </row>
    <row r="97" spans="3:32" ht="68.25" customHeight="1" x14ac:dyDescent="0.6">
      <c r="C97" s="316"/>
      <c r="D97" s="319"/>
      <c r="E97" s="319"/>
      <c r="F97" s="319"/>
      <c r="G97" s="319"/>
      <c r="H97" s="319"/>
      <c r="I97" s="319"/>
      <c r="J97" s="319"/>
      <c r="K97" s="319"/>
      <c r="L97" s="319"/>
      <c r="M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319"/>
      <c r="Y97" s="319"/>
      <c r="Z97" s="319"/>
      <c r="AA97" s="319"/>
      <c r="AB97" s="319"/>
      <c r="AC97" s="319"/>
      <c r="AD97" s="319"/>
      <c r="AE97" s="4"/>
      <c r="AF97" s="11"/>
    </row>
    <row r="98" spans="3:32" ht="80.25" customHeight="1" x14ac:dyDescent="0.6">
      <c r="C98" s="306"/>
      <c r="D98" s="309"/>
      <c r="E98" s="309"/>
      <c r="F98" s="309"/>
      <c r="G98" s="309"/>
      <c r="H98" s="309"/>
      <c r="I98" s="309"/>
      <c r="J98" s="309"/>
      <c r="K98" s="309"/>
      <c r="L98" s="309"/>
      <c r="M98" s="309"/>
      <c r="N98" s="309"/>
      <c r="O98" s="309"/>
      <c r="P98" s="309"/>
      <c r="Q98" s="309"/>
      <c r="R98" s="309"/>
      <c r="S98" s="309"/>
      <c r="T98" s="309"/>
      <c r="U98" s="309"/>
      <c r="V98" s="309"/>
      <c r="W98" s="309"/>
      <c r="X98" s="309"/>
      <c r="Y98" s="309"/>
      <c r="Z98" s="309"/>
      <c r="AA98" s="309"/>
      <c r="AB98" s="309"/>
      <c r="AC98" s="309"/>
      <c r="AD98" s="309"/>
      <c r="AE98" s="4"/>
      <c r="AF98" s="10"/>
    </row>
    <row r="99" spans="3:32" ht="158.25" customHeight="1" x14ac:dyDescent="0.6">
      <c r="C99" s="308"/>
      <c r="D99" s="309"/>
      <c r="E99" s="309"/>
      <c r="F99" s="309"/>
      <c r="G99" s="309"/>
      <c r="H99" s="309"/>
      <c r="I99" s="309"/>
      <c r="J99" s="309"/>
      <c r="K99" s="309"/>
      <c r="L99" s="309"/>
      <c r="M99" s="309"/>
      <c r="N99" s="309"/>
      <c r="O99" s="309"/>
      <c r="P99" s="309"/>
      <c r="Q99" s="309"/>
      <c r="R99" s="309"/>
      <c r="S99" s="309"/>
      <c r="T99" s="309"/>
      <c r="U99" s="309"/>
      <c r="V99" s="309"/>
      <c r="W99" s="309"/>
      <c r="X99" s="309"/>
      <c r="Y99" s="309"/>
      <c r="Z99" s="309"/>
      <c r="AA99" s="309"/>
      <c r="AB99" s="309"/>
      <c r="AC99" s="309"/>
      <c r="AD99" s="309"/>
      <c r="AE99" s="4"/>
      <c r="AF99" s="10"/>
    </row>
    <row r="100" spans="3:32" ht="150.75" customHeight="1" x14ac:dyDescent="0.6">
      <c r="C100" s="308"/>
      <c r="D100" s="309"/>
      <c r="E100" s="309"/>
      <c r="F100" s="309"/>
      <c r="G100" s="309"/>
      <c r="H100" s="309"/>
      <c r="I100" s="309"/>
      <c r="J100" s="309"/>
      <c r="K100" s="309"/>
      <c r="L100" s="309"/>
      <c r="M100" s="309"/>
      <c r="N100" s="309"/>
      <c r="O100" s="309"/>
      <c r="P100" s="309"/>
      <c r="Q100" s="309"/>
      <c r="R100" s="309"/>
      <c r="S100" s="309"/>
      <c r="T100" s="309"/>
      <c r="U100" s="309"/>
      <c r="V100" s="309"/>
      <c r="W100" s="309"/>
      <c r="X100" s="309"/>
      <c r="Y100" s="309"/>
      <c r="Z100" s="309"/>
      <c r="AA100" s="309"/>
      <c r="AB100" s="309"/>
      <c r="AC100" s="309"/>
      <c r="AD100" s="309"/>
      <c r="AE100" s="4"/>
      <c r="AF100" s="10"/>
    </row>
    <row r="101" spans="3:32" ht="150.75" customHeight="1" x14ac:dyDescent="0.6">
      <c r="C101" s="308"/>
      <c r="D101" s="309"/>
      <c r="E101" s="309"/>
      <c r="F101" s="309"/>
      <c r="G101" s="309"/>
      <c r="H101" s="309"/>
      <c r="I101" s="309"/>
      <c r="J101" s="309"/>
      <c r="K101" s="309"/>
      <c r="L101" s="309"/>
      <c r="M101" s="309"/>
      <c r="N101" s="309"/>
      <c r="O101" s="309"/>
      <c r="P101" s="309"/>
      <c r="Q101" s="309"/>
      <c r="R101" s="309"/>
      <c r="S101" s="309"/>
      <c r="T101" s="309"/>
      <c r="U101" s="309"/>
      <c r="V101" s="309"/>
      <c r="W101" s="309"/>
      <c r="X101" s="309"/>
      <c r="Y101" s="309"/>
      <c r="Z101" s="309"/>
      <c r="AA101" s="309"/>
      <c r="AB101" s="309"/>
      <c r="AC101" s="309"/>
      <c r="AD101" s="309"/>
      <c r="AE101" s="4"/>
      <c r="AF101" s="10"/>
    </row>
    <row r="102" spans="3:32" ht="52.5" customHeight="1" x14ac:dyDescent="0.6">
      <c r="C102" s="308"/>
      <c r="D102" s="309"/>
      <c r="E102" s="309"/>
      <c r="F102" s="309"/>
      <c r="G102" s="309"/>
      <c r="H102" s="309"/>
      <c r="I102" s="309"/>
      <c r="J102" s="309"/>
      <c r="K102" s="309"/>
      <c r="L102" s="309"/>
      <c r="M102" s="309"/>
      <c r="N102" s="309"/>
      <c r="O102" s="309"/>
      <c r="P102" s="309"/>
      <c r="Q102" s="309"/>
      <c r="R102" s="309"/>
      <c r="S102" s="309"/>
      <c r="T102" s="309"/>
      <c r="U102" s="309"/>
      <c r="V102" s="309"/>
      <c r="W102" s="309"/>
      <c r="X102" s="309"/>
      <c r="Y102" s="309"/>
      <c r="Z102" s="309"/>
      <c r="AA102" s="309"/>
      <c r="AB102" s="309"/>
      <c r="AC102" s="309"/>
      <c r="AD102" s="309"/>
      <c r="AE102" s="4"/>
      <c r="AF102" s="10"/>
    </row>
    <row r="103" spans="3:32" ht="60" customHeight="1" x14ac:dyDescent="0.6">
      <c r="C103" s="308"/>
      <c r="D103" s="309"/>
      <c r="E103" s="309"/>
      <c r="F103" s="309"/>
      <c r="G103" s="309"/>
      <c r="H103" s="309"/>
      <c r="I103" s="309"/>
      <c r="J103" s="309"/>
      <c r="K103" s="309"/>
      <c r="L103" s="309"/>
      <c r="M103" s="309"/>
      <c r="N103" s="309"/>
      <c r="O103" s="309"/>
      <c r="P103" s="309"/>
      <c r="Q103" s="309"/>
      <c r="R103" s="309"/>
      <c r="S103" s="309"/>
      <c r="T103" s="309"/>
      <c r="U103" s="309"/>
      <c r="V103" s="309"/>
      <c r="W103" s="309"/>
      <c r="X103" s="309"/>
      <c r="Y103" s="309"/>
      <c r="Z103" s="309"/>
      <c r="AA103" s="309"/>
      <c r="AB103" s="309"/>
      <c r="AC103" s="309"/>
      <c r="AD103" s="309"/>
      <c r="AE103" s="4"/>
      <c r="AF103" s="10"/>
    </row>
    <row r="104" spans="3:32" ht="57.75" customHeight="1" x14ac:dyDescent="0.6">
      <c r="C104" s="316"/>
      <c r="D104" s="317"/>
      <c r="E104" s="317"/>
      <c r="F104" s="317"/>
      <c r="G104" s="317"/>
      <c r="H104" s="317"/>
      <c r="I104" s="317"/>
      <c r="J104" s="317"/>
      <c r="K104" s="317"/>
      <c r="L104" s="317"/>
      <c r="M104" s="317"/>
      <c r="N104" s="317"/>
      <c r="O104" s="317"/>
      <c r="P104" s="317"/>
      <c r="Q104" s="317"/>
      <c r="R104" s="317"/>
      <c r="S104" s="317"/>
      <c r="T104" s="317"/>
      <c r="U104" s="317"/>
      <c r="V104" s="317"/>
      <c r="W104" s="317"/>
      <c r="X104" s="317"/>
      <c r="Y104" s="317"/>
      <c r="Z104" s="317"/>
      <c r="AA104" s="317"/>
      <c r="AB104" s="317"/>
      <c r="AC104" s="317"/>
      <c r="AD104" s="317"/>
      <c r="AE104" s="4"/>
      <c r="AF104" s="10"/>
    </row>
    <row r="105" spans="3:32" ht="80.25" customHeight="1" x14ac:dyDescent="0.6">
      <c r="C105" s="323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  <c r="O105" s="309"/>
      <c r="P105" s="309"/>
      <c r="Q105" s="309"/>
      <c r="R105" s="309"/>
      <c r="S105" s="309"/>
      <c r="T105" s="309"/>
      <c r="U105" s="309"/>
      <c r="V105" s="309"/>
      <c r="W105" s="309"/>
      <c r="X105" s="309"/>
      <c r="Y105" s="309"/>
      <c r="Z105" s="309"/>
      <c r="AA105" s="309"/>
      <c r="AB105" s="309"/>
      <c r="AC105" s="309"/>
      <c r="AD105" s="309"/>
      <c r="AE105" s="4"/>
      <c r="AF105" s="12"/>
    </row>
    <row r="106" spans="3:32" ht="170.25" customHeight="1" x14ac:dyDescent="0.6">
      <c r="C106" s="323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4"/>
      <c r="AF106" s="12"/>
    </row>
    <row r="107" spans="3:32" ht="77.25" customHeight="1" x14ac:dyDescent="0.6">
      <c r="C107" s="308"/>
      <c r="D107" s="309"/>
      <c r="E107" s="309"/>
      <c r="F107" s="309"/>
      <c r="G107" s="309"/>
      <c r="H107" s="309"/>
      <c r="I107" s="309"/>
      <c r="J107" s="309"/>
      <c r="K107" s="309"/>
      <c r="L107" s="309"/>
      <c r="M107" s="309"/>
      <c r="N107" s="309"/>
      <c r="O107" s="309"/>
      <c r="P107" s="309"/>
      <c r="Q107" s="309"/>
      <c r="R107" s="309"/>
      <c r="S107" s="309"/>
      <c r="T107" s="309"/>
      <c r="U107" s="309"/>
      <c r="V107" s="309"/>
      <c r="W107" s="309"/>
      <c r="X107" s="309"/>
      <c r="Y107" s="309"/>
      <c r="Z107" s="309"/>
      <c r="AA107" s="309"/>
      <c r="AB107" s="309"/>
      <c r="AC107" s="309"/>
      <c r="AD107" s="309"/>
      <c r="AE107" s="4"/>
      <c r="AF107" s="10"/>
    </row>
    <row r="108" spans="3:32" ht="101.25" customHeight="1" x14ac:dyDescent="0.6">
      <c r="C108" s="308"/>
      <c r="D108" s="309"/>
      <c r="E108" s="309"/>
      <c r="F108" s="309"/>
      <c r="G108" s="309"/>
      <c r="H108" s="309"/>
      <c r="I108" s="309"/>
      <c r="J108" s="309"/>
      <c r="K108" s="309"/>
      <c r="L108" s="309"/>
      <c r="M108" s="309"/>
      <c r="N108" s="309"/>
      <c r="O108" s="309"/>
      <c r="P108" s="309"/>
      <c r="Q108" s="309"/>
      <c r="R108" s="309"/>
      <c r="S108" s="309"/>
      <c r="T108" s="309"/>
      <c r="U108" s="309"/>
      <c r="V108" s="309"/>
      <c r="W108" s="309"/>
      <c r="X108" s="309"/>
      <c r="Y108" s="309"/>
      <c r="Z108" s="309"/>
      <c r="AA108" s="309"/>
      <c r="AB108" s="309"/>
      <c r="AC108" s="309"/>
      <c r="AD108" s="309"/>
      <c r="AE108" s="4"/>
      <c r="AF108" s="10"/>
    </row>
    <row r="109" spans="3:32" ht="86.25" customHeight="1" x14ac:dyDescent="0.35">
      <c r="C109" s="322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4"/>
      <c r="AF109" s="10"/>
    </row>
    <row r="110" spans="3:32" ht="87.75" customHeight="1" x14ac:dyDescent="0.35">
      <c r="C110" s="320"/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4"/>
      <c r="AF110" s="10"/>
    </row>
    <row r="111" spans="3:32" ht="138.6" customHeight="1" x14ac:dyDescent="0.35">
      <c r="C111" s="320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  <c r="S111" s="321"/>
      <c r="T111" s="321"/>
      <c r="U111" s="321"/>
      <c r="V111" s="321"/>
      <c r="W111" s="321"/>
      <c r="X111" s="321"/>
      <c r="Y111" s="321"/>
      <c r="Z111" s="321"/>
      <c r="AA111" s="321"/>
      <c r="AB111" s="321"/>
      <c r="AC111" s="321"/>
      <c r="AD111" s="321"/>
      <c r="AE111" s="4"/>
      <c r="AF111" s="10"/>
    </row>
    <row r="112" spans="3:32" ht="126.6" customHeight="1" x14ac:dyDescent="0.5">
      <c r="C112" s="320"/>
      <c r="D112" s="321"/>
      <c r="E112" s="321"/>
      <c r="F112" s="321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  <c r="S112" s="321"/>
      <c r="T112" s="321"/>
      <c r="U112" s="321"/>
      <c r="V112" s="321"/>
      <c r="W112" s="321"/>
      <c r="X112" s="321"/>
      <c r="Y112" s="321"/>
      <c r="Z112" s="321"/>
      <c r="AA112" s="321"/>
      <c r="AB112" s="321"/>
      <c r="AC112" s="321"/>
      <c r="AD112" s="321"/>
      <c r="AE112" s="3"/>
      <c r="AF112" s="10"/>
    </row>
    <row r="113" spans="3:32" ht="136.19999999999999" customHeight="1" x14ac:dyDescent="0.35">
      <c r="C113" s="320"/>
      <c r="D113" s="321"/>
      <c r="E113" s="321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X113" s="321"/>
      <c r="Y113" s="321"/>
      <c r="Z113" s="321"/>
      <c r="AA113" s="321"/>
      <c r="AB113" s="321"/>
      <c r="AC113" s="321"/>
      <c r="AD113" s="321"/>
      <c r="AE113" s="4"/>
      <c r="AF113" s="13"/>
    </row>
    <row r="114" spans="3:32" ht="37.799999999999997" x14ac:dyDescent="0.35">
      <c r="C114" s="320"/>
      <c r="D114" s="321"/>
      <c r="E114" s="321"/>
      <c r="F114" s="321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  <c r="S114" s="321"/>
      <c r="T114" s="321"/>
      <c r="U114" s="321"/>
      <c r="V114" s="321"/>
      <c r="W114" s="321"/>
      <c r="X114" s="321"/>
      <c r="Y114" s="321"/>
      <c r="Z114" s="321"/>
      <c r="AA114" s="321"/>
      <c r="AB114" s="321"/>
      <c r="AC114" s="321"/>
      <c r="AD114" s="321"/>
      <c r="AE114" s="4"/>
      <c r="AF114" s="8"/>
    </row>
    <row r="115" spans="3:32" ht="37.799999999999997" x14ac:dyDescent="0.35">
      <c r="C115" s="306"/>
      <c r="D115" s="307"/>
      <c r="E115" s="307"/>
      <c r="F115" s="307"/>
      <c r="G115" s="307"/>
      <c r="H115" s="307"/>
      <c r="I115" s="307"/>
      <c r="J115" s="307"/>
      <c r="K115" s="307"/>
      <c r="L115" s="307"/>
      <c r="M115" s="307"/>
      <c r="N115" s="307"/>
      <c r="O115" s="307"/>
      <c r="P115" s="307"/>
      <c r="Q115" s="307"/>
      <c r="R115" s="307"/>
      <c r="S115" s="307"/>
      <c r="T115" s="307"/>
      <c r="U115" s="307"/>
      <c r="V115" s="307"/>
      <c r="W115" s="307"/>
      <c r="X115" s="307"/>
      <c r="Y115" s="307"/>
      <c r="Z115" s="307"/>
      <c r="AA115" s="307"/>
      <c r="AB115" s="307"/>
      <c r="AC115" s="307"/>
      <c r="AD115" s="307"/>
      <c r="AE115" s="1"/>
      <c r="AF115" s="14"/>
    </row>
    <row r="116" spans="3:32" x14ac:dyDescent="0.3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4"/>
    </row>
    <row r="117" spans="3:32" x14ac:dyDescent="0.3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4"/>
    </row>
    <row r="118" spans="3:32" x14ac:dyDescent="0.3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4"/>
    </row>
    <row r="119" spans="3:32" x14ac:dyDescent="0.3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4"/>
    </row>
    <row r="120" spans="3:32" x14ac:dyDescent="0.3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4"/>
    </row>
    <row r="121" spans="3:32" x14ac:dyDescent="0.3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4"/>
    </row>
    <row r="130" spans="32:32" ht="60.6" x14ac:dyDescent="1">
      <c r="AF130" s="16"/>
    </row>
  </sheetData>
  <mergeCells count="109">
    <mergeCell ref="AN2:AQ2"/>
    <mergeCell ref="C87:AD87"/>
    <mergeCell ref="C88:AD88"/>
    <mergeCell ref="C106:AD106"/>
    <mergeCell ref="C76:AD76"/>
    <mergeCell ref="C65:AD65"/>
    <mergeCell ref="C83:AD83"/>
    <mergeCell ref="C74:AD74"/>
    <mergeCell ref="C66:AD66"/>
    <mergeCell ref="C67:AD67"/>
    <mergeCell ref="C72:AD72"/>
    <mergeCell ref="C73:AD73"/>
    <mergeCell ref="C75:AD75"/>
    <mergeCell ref="C77:AD77"/>
    <mergeCell ref="C84:AD84"/>
    <mergeCell ref="C71:AD71"/>
    <mergeCell ref="C68:AD68"/>
    <mergeCell ref="C69:AD69"/>
    <mergeCell ref="C60:AD60"/>
    <mergeCell ref="C63:AD63"/>
    <mergeCell ref="C62:AD62"/>
    <mergeCell ref="C81:AD81"/>
    <mergeCell ref="C70:AD70"/>
    <mergeCell ref="C61:AD61"/>
    <mergeCell ref="Z28:AD28"/>
    <mergeCell ref="C47:AD47"/>
    <mergeCell ref="C54:AD54"/>
    <mergeCell ref="C42:AD42"/>
    <mergeCell ref="Z38:AD38"/>
    <mergeCell ref="C43:AD43"/>
    <mergeCell ref="C40:AD40"/>
    <mergeCell ref="AA12:AD12"/>
    <mergeCell ref="AA26:AD26"/>
    <mergeCell ref="AA27:AD27"/>
    <mergeCell ref="AA24:AD24"/>
    <mergeCell ref="AA14:AD14"/>
    <mergeCell ref="AA16:AD16"/>
    <mergeCell ref="AA13:AD13"/>
    <mergeCell ref="AA17:AD17"/>
    <mergeCell ref="AC1:AQ1"/>
    <mergeCell ref="C4:AD5"/>
    <mergeCell ref="C46:AD46"/>
    <mergeCell ref="C57:AD57"/>
    <mergeCell ref="C8:AD8"/>
    <mergeCell ref="C7:AD7"/>
    <mergeCell ref="C9:AD9"/>
    <mergeCell ref="C49:AD49"/>
    <mergeCell ref="C48:AD48"/>
    <mergeCell ref="C6:AD6"/>
    <mergeCell ref="Z23:AD23"/>
    <mergeCell ref="Z11:AD11"/>
    <mergeCell ref="Z34:AD34"/>
    <mergeCell ref="C51:AD51"/>
    <mergeCell ref="Z32:AD32"/>
    <mergeCell ref="AA37:AD37"/>
    <mergeCell ref="AA35:AD35"/>
    <mergeCell ref="AA36:AD36"/>
    <mergeCell ref="AA18:AD18"/>
    <mergeCell ref="C50:AD50"/>
    <mergeCell ref="C44:AD44"/>
    <mergeCell ref="C41:AD41"/>
    <mergeCell ref="C55:AD55"/>
    <mergeCell ref="Z30:AD30"/>
    <mergeCell ref="C115:AD115"/>
    <mergeCell ref="C102:AD102"/>
    <mergeCell ref="C96:AD96"/>
    <mergeCell ref="C91:AD91"/>
    <mergeCell ref="C89:AD89"/>
    <mergeCell ref="C104:AD104"/>
    <mergeCell ref="C103:AD103"/>
    <mergeCell ref="C90:AD90"/>
    <mergeCell ref="C101:AD101"/>
    <mergeCell ref="C98:AD98"/>
    <mergeCell ref="C100:AD100"/>
    <mergeCell ref="C97:AD97"/>
    <mergeCell ref="C99:AD99"/>
    <mergeCell ref="C112:AD112"/>
    <mergeCell ref="C113:AD113"/>
    <mergeCell ref="C110:AD110"/>
    <mergeCell ref="C114:AD114"/>
    <mergeCell ref="C111:AD111"/>
    <mergeCell ref="C107:AD107"/>
    <mergeCell ref="C108:AD108"/>
    <mergeCell ref="C109:AD109"/>
    <mergeCell ref="C105:AD105"/>
    <mergeCell ref="C3:AQ3"/>
    <mergeCell ref="C82:AD82"/>
    <mergeCell ref="C80:AD80"/>
    <mergeCell ref="C78:AD78"/>
    <mergeCell ref="C79:AD79"/>
    <mergeCell ref="C39:AD39"/>
    <mergeCell ref="C86:AD86"/>
    <mergeCell ref="C59:AD59"/>
    <mergeCell ref="C52:AD52"/>
    <mergeCell ref="C53:AD53"/>
    <mergeCell ref="C64:AD64"/>
    <mergeCell ref="C56:AD56"/>
    <mergeCell ref="C45:AD45"/>
    <mergeCell ref="C85:AD85"/>
    <mergeCell ref="AM4:AQ4"/>
    <mergeCell ref="C58:AD58"/>
    <mergeCell ref="AA19:AD19"/>
    <mergeCell ref="Z31:AD31"/>
    <mergeCell ref="C29:AE29"/>
    <mergeCell ref="C10:AD10"/>
    <mergeCell ref="C33:AD33"/>
    <mergeCell ref="AA21:AD21"/>
    <mergeCell ref="AA22:AD22"/>
    <mergeCell ref="AA25:AD25"/>
  </mergeCells>
  <phoneticPr fontId="0" type="noConversion"/>
  <pageMargins left="0.7" right="0.7" top="0.75" bottom="0.75" header="0.3" footer="0.3"/>
  <pageSetup paperSize="9" scale="38" fitToHeight="0" orientation="landscape" r:id="rId1"/>
  <headerFooter alignWithMargins="0"/>
  <rowBreaks count="1" manualBreakCount="1">
    <brk id="80" min="2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2024-03-07T09:45:22Z</cp:lastPrinted>
  <dcterms:created xsi:type="dcterms:W3CDTF">2005-09-14T12:04:44Z</dcterms:created>
  <dcterms:modified xsi:type="dcterms:W3CDTF">2024-03-19T08:28:50Z</dcterms:modified>
</cp:coreProperties>
</file>