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2021-2023'!$A$1:$E$222</definedName>
  </definedNames>
  <calcPr fullCalcOnLoad="1"/>
</workbook>
</file>

<file path=xl/sharedStrings.xml><?xml version="1.0" encoding="utf-8"?>
<sst xmlns="http://schemas.openxmlformats.org/spreadsheetml/2006/main" count="419" uniqueCount="400">
  <si>
    <t>000 8 50 00000 00 0000 000</t>
  </si>
  <si>
    <t>000 8 70 00000 00 0000 000</t>
  </si>
  <si>
    <t>000 8 90 00000 00 0000 000</t>
  </si>
  <si>
    <t>Единый налог на вмененный доход для отдельных видов деятельности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</si>
  <si>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</si>
  <si>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</si>
  <si>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</si>
  <si>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</si>
  <si>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</si>
  <si>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</si>
  <si>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</si>
  <si>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</si>
  <si>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</si>
  <si>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</si>
  <si>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</si>
  <si>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</si>
  <si>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</si>
  <si>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</si>
  <si>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</si>
  <si>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</si>
  <si>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</si>
  <si>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</si>
  <si>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Наименование показателя</t>
  </si>
  <si>
    <t>000 1 01 02000 01 0000 110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</si>
  <si>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</si>
  <si>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</si>
  <si>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</si>
  <si>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</si>
  <si>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</si>
  <si>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</si>
  <si>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</si>
  <si>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</si>
  <si>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</si>
  <si>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</si>
  <si>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</si>
  <si>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</si>
  <si>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</si>
  <si>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</si>
  <si>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</si>
  <si>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Плата за негативное воздействие на окружающую среду</t>
  </si>
  <si>
    <t>182 1 01 02040 01 0000 110</t>
  </si>
  <si>
    <t>182 1 05 02000 02 0000 110</t>
  </si>
  <si>
    <t>182 1 08 03010 01 0000 110</t>
  </si>
  <si>
    <t xml:space="preserve">Код бюджетной классификации </t>
  </si>
  <si>
    <t>тыс.руб.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</si>
  <si>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</si>
  <si>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</si>
  <si>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005 1 11 07014 04 0000 120</t>
  </si>
  <si>
    <t>- государственная пошлина за выдачу разрешения на установку рекламной конструкции</t>
  </si>
  <si>
    <t>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</si>
  <si>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</si>
  <si>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005 1 14 01040 04 0000 410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</si>
  <si>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</si>
  <si>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000 1 14 06000 00 0000 430</t>
  </si>
  <si>
    <t>000 1 17 05040 04 0000 180</t>
  </si>
  <si>
    <t>005 1 14 06012 04 0000 430</t>
  </si>
  <si>
    <t>005 1 11 05024 04 0000 120</t>
  </si>
  <si>
    <t>000 1 11 05020 00 0000 120</t>
  </si>
  <si>
    <t xml:space="preserve">182 1 01 02010 01 0000 110 </t>
  </si>
  <si>
    <t>- доходы от продажи квартир, находящихся в собственности городских округов</t>
  </si>
  <si>
    <t>Безвозмездные поступления от других бюджетов бюджетной системы Российской Федерации</t>
  </si>
  <si>
    <t>048 1 12 01000 01 0000 120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</si>
  <si>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</si>
  <si>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</si>
  <si>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</si>
  <si>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</si>
  <si>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</si>
  <si>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иск.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</si>
  <si>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 xml:space="preserve">'- доходы, получаемые в виде арендной платы за земли после разграничения государственной собственности на землю, а также средства  от продажи права на заключение договоров аренды указанных земельных участков (за искл. земельных участков бюджетных и автономных учреждений) </t>
  </si>
  <si>
    <t>'-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искл. земельных участков муниципальных бюджетных и автономных учреждений)</t>
  </si>
  <si>
    <r>
      <t>-</t>
    </r>
    <r>
      <rPr>
        <i/>
        <sz val="11"/>
        <rFont val="Times New Roman"/>
        <family val="1"/>
      </rP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  </r>
  </si>
  <si>
    <t>182 1 01 02020 01 0000 110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</si>
  <si>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</si>
  <si>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</si>
  <si>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</si>
  <si>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</si>
  <si>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902 2 02 03070 04 0000 151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</si>
  <si>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</si>
  <si>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</si>
  <si>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</si>
  <si>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</si>
  <si>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</si>
  <si>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182 1 01 02030 01 0000 110</t>
  </si>
  <si>
    <t>182 1 05 01000 00 0000 110</t>
  </si>
  <si>
    <t>182 1 05 04010 02 0000 110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</si>
  <si>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</si>
  <si>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</si>
  <si>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</si>
  <si>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</si>
  <si>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</si>
  <si>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</si>
  <si>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</si>
  <si>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</si>
  <si>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</si>
  <si>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</si>
  <si>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</si>
  <si>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</si>
  <si>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</si>
  <si>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</si>
  <si>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</si>
  <si>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</si>
  <si>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</si>
  <si>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</si>
  <si>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</si>
  <si>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</si>
  <si>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</si>
  <si>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</si>
  <si>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</si>
  <si>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</si>
  <si>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</si>
  <si>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</si>
  <si>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</si>
  <si>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</si>
  <si>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000 1 11 05070 00 0000 120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</si>
  <si>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</si>
  <si>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</si>
  <si>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</si>
  <si>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 xml:space="preserve">Налог, взимаемый в связи с применением упрощенной системы налогообложения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</si>
  <si>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</si>
  <si>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'-доходы от сдачи в аренду имущества,составляющего казну городских округов (за исключением земельных участков) </t>
  </si>
  <si>
    <t xml:space="preserve">Доходы от  продажи земельных участков, находящихся в государственной и муниципальной собственности
 </t>
  </si>
  <si>
    <t xml:space="preserve">Доходы от реализации имущества, находящегося в государственной и муниципальной собственности      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</si>
  <si>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
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</si>
  <si>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</si>
  <si>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</si>
  <si>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</si>
  <si>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</si>
  <si>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</si>
  <si>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</si>
  <si>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</si>
  <si>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</si>
  <si>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2021 год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</si>
  <si>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</si>
  <si>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</si>
  <si>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</si>
  <si>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</si>
  <si>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</si>
  <si>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</si>
  <si>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</si>
  <si>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</si>
  <si>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</si>
  <si>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</si>
  <si>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</si>
  <si>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</si>
  <si>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</si>
  <si>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</si>
  <si>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</si>
  <si>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</si>
  <si>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</si>
  <si>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901 2 02 39999 04 0003 150</t>
  </si>
  <si>
    <t>000 2 02 20000 00 0000 150</t>
  </si>
  <si>
    <t>000 2 02 29999 04 0000 150</t>
  </si>
  <si>
    <t>001 2 02 29999 04 0019 150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</si>
  <si>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</si>
  <si>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</si>
  <si>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</si>
  <si>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</si>
  <si>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</si>
  <si>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</si>
  <si>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</si>
  <si>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</si>
  <si>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</si>
  <si>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</si>
  <si>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</si>
  <si>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</si>
  <si>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</si>
  <si>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</si>
  <si>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</si>
  <si>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</si>
  <si>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</si>
  <si>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 xml:space="preserve">Субсидии бюджетам городских округов на сокращение доли загрязненных сточных вод, в том числе:
</t>
  </si>
  <si>
    <t>за счет средств федерального бюджета</t>
  </si>
  <si>
    <t>за счет средств бюджета Московской области</t>
  </si>
  <si>
    <t>901 2 02 29999 04 0012 150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</si>
  <si>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</si>
  <si>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</si>
  <si>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</si>
  <si>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</si>
  <si>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</si>
  <si>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</si>
  <si>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</si>
  <si>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</si>
  <si>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</si>
  <si>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</si>
  <si>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</si>
  <si>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</si>
  <si>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001 2 02 35469 04 0000 150</t>
  </si>
  <si>
    <t>000 2 02 49999 04 0000 150</t>
  </si>
  <si>
    <t xml:space="preserve">Прочие межбюджетные трансферты, передаваемые бюджетам городских округов
</t>
  </si>
  <si>
    <t>901 2 02 49999 04 0001 150</t>
  </si>
  <si>
    <t xml:space="preserve"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
</t>
  </si>
  <si>
    <t>001 1 08 07150 01 1000 110</t>
  </si>
  <si>
    <t xml:space="preserve">904 1 16 01154 01 0000 140
</t>
  </si>
  <si>
    <t xml:space="preserve">                                                                                                              к бюджету городского округа Лыткарино на 2021 год</t>
  </si>
  <si>
    <t xml:space="preserve">                                                                                                              и на плановый период 2022 и 2023 годов</t>
  </si>
  <si>
    <t xml:space="preserve">  на 2021 год и на плановый период 2022 и 2023 годов.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</si>
  <si>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</si>
  <si>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</si>
  <si>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</si>
  <si>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</si>
  <si>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</si>
  <si>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</si>
  <si>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</si>
  <si>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</si>
  <si>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</si>
  <si>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838 1 16 01083 01 0000 140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</si>
  <si>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</si>
  <si>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901 2 02 29999 04 0021 150</t>
  </si>
  <si>
    <t>901 2 02 35303 04 0000 150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</si>
  <si>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</si>
  <si>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</si>
  <si>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</si>
  <si>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</si>
  <si>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</si>
  <si>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</si>
  <si>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</si>
  <si>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</si>
  <si>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</si>
  <si>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</si>
  <si>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</si>
  <si>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</si>
  <si>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</si>
  <si>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</si>
  <si>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</si>
  <si>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</si>
  <si>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Московской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</si>
  <si>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</si>
  <si>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</si>
  <si>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</si>
  <si>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 xml:space="preserve">Субсидии бюджетам городских округов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</si>
  <si>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 xml:space="preserve">Субсидии бюджетам городских округов на оснащение планшетными компьютерами общеобразовательных организаций в Московской области 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</si>
  <si>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</si>
  <si>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</si>
  <si>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</si>
  <si>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</si>
  <si>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софинансирование капитальных вложений в объекты муниципальной собственности (в общеобразовательные организации в целях обеспечения односменного режима обучения)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</si>
  <si>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</si>
  <si>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</si>
  <si>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</si>
  <si>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</si>
  <si>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</si>
  <si>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</si>
  <si>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</si>
  <si>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001 1 17 15020 04 0006 150
</t>
  </si>
  <si>
    <t xml:space="preserve">001 1 17 15020 04 0007 150
</t>
  </si>
  <si>
    <t xml:space="preserve">001 1 17 15020 04 0008 150
</t>
  </si>
  <si>
    <t xml:space="preserve">001 1 17 15020 04 0013 150
</t>
  </si>
  <si>
    <t>Строительство тротуара  по адресу:  3а квартал, д.27(от 4 подъезда к аллее по ул. Спортивная)</t>
  </si>
  <si>
    <t>Ремонт   тротуара  по адресу:
 ул. Ухтомского (от ул. Коммунистической до ул. Набережной)</t>
  </si>
  <si>
    <t>Ремонт   тротуара  по адресу: угол домов по ул. Октябрьская д.2а, ул. Пионерская, д.12а, ул. Пионерская, д.12 (между Гимназией №1 и бывшей Соцзащитой)</t>
  </si>
  <si>
    <t>Обустройство асфальтового парковочного пространства по адресу:  квартал 1, дом 3</t>
  </si>
  <si>
    <t>Обустройство  парковочного пространства по адресу:
 квартал 7, дом 7</t>
  </si>
  <si>
    <t>Обустройство  парковочного пространства по адресу:
 ул. Комсомольская, д.1/11</t>
  </si>
  <si>
    <t>Установка ограждений для безопасного прохода пешеходов по адресу: 7 квартал, угол д.2</t>
  </si>
  <si>
    <t>Строительство тротуара  по адресу :ул. Ухтомского, д.3 и д.5 (вдоль забора колледжа)</t>
  </si>
  <si>
    <t>Карточный ремонт асфальтового покрытия по адресу:
проезд от пр-да Шестакова до Советской, д.14</t>
  </si>
  <si>
    <t>Ремонт тротуара  по адресу:
1 квартал,  д.1 и д.2;  1 квартал, 1 квартал от д. 4 до д. 12</t>
  </si>
  <si>
    <t>Ремонт  лестничного марша  по адресу: 1 квартал,  д.19а</t>
  </si>
  <si>
    <t>Обустройство тротуара на ул.Парковая   от пересечения с ул.Сафонова до дома №30/24 ул.Парковая</t>
  </si>
  <si>
    <t>901 2 02 25208 04 0000 150</t>
  </si>
  <si>
    <t xml:space="preserve">                                                                                                              и на плановый период 2022 и 2023 годов)</t>
  </si>
  <si>
    <t xml:space="preserve"> 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</si>
  <si>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</si>
  <si>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к изменениям и дополнениям</t>
  </si>
  <si>
    <t>Реконструкция  с заменой облицовочного камня, памятной таблички и иными работами стелы коллективу треста «Особстрой-2» пересечение ул. Спортивная и ул. Парковая</t>
  </si>
  <si>
    <t>Ремонт  тротуара  по адресу: ул. Парковая (от МДОУ №5 «Веснянка» до ДК «Центр молодежи»)</t>
  </si>
  <si>
    <t>Инициативные платежи, зачисляемые в бюджеты городских округов, в том числе по проекту:</t>
  </si>
  <si>
    <t>Ремонт тротуара  по адресу: ул.Комсомольская (напротив Администрации от ул.Первомайская до ул.Коммунистическая)</t>
  </si>
  <si>
    <t>Инициативные платежи</t>
  </si>
  <si>
    <t>000 1 17 15000 00 0000 150</t>
  </si>
  <si>
    <t>000 1 17 15020 04 0000 150</t>
  </si>
  <si>
    <t>001 1 17 15020 04 0001 150</t>
  </si>
  <si>
    <t>001 1 17 15020 04 0002 150</t>
  </si>
  <si>
    <t>001 1 17 15020 04 0003 150</t>
  </si>
  <si>
    <t>001 1 17 15020 04 0004 150</t>
  </si>
  <si>
    <t>001 1 17 15020 04 0005 150</t>
  </si>
  <si>
    <t>001 1 17 15020 04 0009 150</t>
  </si>
  <si>
    <t>001 1 17 15020 04 0010 150</t>
  </si>
  <si>
    <t>001 1 17 15020 04 0011 150</t>
  </si>
  <si>
    <t>001 1 17 15020 04 0012 150</t>
  </si>
  <si>
    <t>001 1 17 15020 04 0014 150</t>
  </si>
  <si>
    <t>001 1 17 15020 04 0015 150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</si>
  <si>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</si>
  <si>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</si>
  <si>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</si>
  <si>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</si>
  <si>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</si>
  <si>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- капитальный ремонт сетей ТС</t>
  </si>
  <si>
    <t>000 2 19 0000 00 0000 000</t>
  </si>
  <si>
    <t>901 2 19 60010 04 0000 150</t>
  </si>
  <si>
    <t>001 2 19 60010 04 0000 150</t>
  </si>
  <si>
    <t>902 2 19 60010 04 0000 150</t>
  </si>
  <si>
    <t>ВОЗВРАТ ПРОЧИХ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</si>
  <si>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</si>
  <si>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</si>
  <si>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</si>
  <si>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</si>
  <si>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</si>
  <si>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</si>
  <si>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</si>
  <si>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</si>
  <si>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</si>
  <si>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</si>
  <si>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</si>
  <si>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</si>
  <si>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014 1 16 01053 01 0035 140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</si>
  <si>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</si>
  <si>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</si>
  <si>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</si>
  <si>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</si>
  <si>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014 1 16 01063 01 9000 140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</si>
  <si>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</si>
  <si>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</si>
  <si>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</si>
  <si>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</si>
  <si>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838 1 16 01193 01 0029 140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</si>
  <si>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</si>
  <si>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</si>
  <si>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 xml:space="preserve">014  1 16 01203 01 0021 140
</t>
  </si>
  <si>
    <t xml:space="preserve">014  1 16 01203 01 9000 140
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</si>
  <si>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</si>
  <si>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</si>
  <si>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</si>
  <si>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</si>
  <si>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</si>
  <si>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</si>
  <si>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</si>
  <si>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</si>
  <si>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</si>
  <si>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</si>
  <si>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r>
      <t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</si>
  <si>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</si>
  <si>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902 2 02 25555 04 0004 150</t>
  </si>
  <si>
    <t>902 2 02 25555 04 0005 150</t>
  </si>
  <si>
    <t>Субсидии бюджетам городских округов на реализацию программ формирования современной городской среды (на ямочный ремонт асфальтового покрытия дворовых территорий)</t>
  </si>
  <si>
    <t>Субсидии бюджетам городских округов на создание и ремонт пешеходных коммуникаций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</si>
  <si>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</si>
  <si>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</si>
  <si>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005 1 11 05324 04 0000 120</t>
  </si>
  <si>
    <t>Плата по соглащениям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</si>
  <si>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</si>
  <si>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</si>
  <si>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</si>
  <si>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014 1 16 01073 01 0027 140</t>
  </si>
  <si>
    <t>000 1 16 01073 01 0000 140</t>
  </si>
  <si>
    <t>штрафы за мелкое хищение</t>
  </si>
  <si>
    <t>014 1 16 01123 01 0001 140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</si>
  <si>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</si>
  <si>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</si>
  <si>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</si>
  <si>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</si>
  <si>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834 1 13 01994 04 0000 130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</si>
  <si>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</si>
  <si>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</si>
  <si>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</si>
  <si>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901 1 13 02994 04 0000 130</t>
  </si>
  <si>
    <t xml:space="preserve">Прочие доходы от оказания платных услуг (работ) </t>
  </si>
  <si>
    <t>000 1 13 01994 00 0000 130</t>
  </si>
  <si>
    <t>000 1 13 01994 04 0000 130</t>
  </si>
  <si>
    <t>001 1 13 01994 04 0000 130</t>
  </si>
  <si>
    <t>000 1 13 02994 00 0000 130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</si>
  <si>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</si>
  <si>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</si>
  <si>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</si>
  <si>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</si>
  <si>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</si>
  <si>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</si>
  <si>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</si>
  <si>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</si>
  <si>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</si>
  <si>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</si>
  <si>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902 2 02 29999 04 1520 150</t>
  </si>
  <si>
    <t>902 2 02 29999 04 0220 150</t>
  </si>
  <si>
    <t>005 1 11 09044 04 0003 120</t>
  </si>
  <si>
    <t>Субсидии бюджетам городских округов  на реализацию проектов граждан, сформированных в рамках практик инициативного бюджетирования (обустройство тротуара на ул.Парковая   от пересечения с ул.Сафонова до дома №30/24 ул.Парковая)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</si>
  <si>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</si>
  <si>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РФ по нормативам, действующим в 2019 году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</si>
  <si>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</si>
  <si>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задолженности), в том числе:</t>
  </si>
  <si>
    <t>048 1 16 10123 01 0041 140</t>
  </si>
  <si>
    <t>182 1 16 10123 01 0041 140</t>
  </si>
  <si>
    <t>188 1 16 10123 01 0041 140</t>
  </si>
  <si>
    <t>816 1 16 10123 01 0041 140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</si>
  <si>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</si>
  <si>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</si>
  <si>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</si>
  <si>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</t>
  </si>
  <si>
    <t>001 1 16 10123 01 0041 140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</si>
  <si>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</si>
  <si>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</si>
  <si>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</si>
  <si>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902 2 02 29999 04 0007 150</t>
  </si>
  <si>
    <t>Субсидии бюджетам городских округов на комплексное благоустройство территорий муниципальных образований Московской области</t>
  </si>
  <si>
    <t>901 2 02 29999 04 0013 150</t>
  </si>
  <si>
    <t>в том числедоходы от заключениясоглашений о реализации инвестиционного проекта на проектирование и строительство объектов нежилого назначения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</si>
  <si>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</si>
  <si>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</si>
  <si>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</si>
  <si>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</si>
  <si>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городских округов  на реализацию проектов граждан, сформированных в рамках практик инициативного бюджетирования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</si>
</sst>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175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53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172" fontId="8" fillId="33" borderId="11" xfId="0" applyNumberFormat="1" applyFont="1" applyFill="1" applyBorder="1" applyAlignment="1">
      <alignment horizontal="right" vertical="center" wrapText="1"/>
    </xf>
    <xf numFmtId="175" fontId="6" fillId="33" borderId="12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righ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view="pageBreakPreview" zoomScale="110" zoomScaleSheetLayoutView="110" workbookViewId="0" topLeftCell="A203">
      <selection activeCell="C205" sqref="C205"/>
    </sheetView>
  </sheetViews>
  <sheetFormatPr defaultColWidth="9.125" defaultRowHeight="12.75"/>
  <cols>
    <col min="1" max="1" width="25.125" style="1" customWidth="1"/>
    <col min="2" max="2" width="65.50390625" style="1" customWidth="1"/>
    <col min="3" max="3" width="15.50390625" style="1" customWidth="1"/>
    <col min="4" max="4" width="15.125" style="1" customWidth="1"/>
    <col min="5" max="5" width="14.50390625" style="1" customWidth="1"/>
    <col min="6" max="7" width="9.125" style="1" customWidth="1"/>
    <col min="8" max="8" width="22.625" style="1" customWidth="1"/>
    <col min="9" max="9" width="39.875" style="1" customWidth="1"/>
    <col min="10" max="16384" width="9.125" style="1" customWidth="1"/>
  </cols>
  <sheetData>
    <row r="1" spans="2:5" ht="13.5">
      <c r="B1" s="91" t="s">
        <v>262</v>
      </c>
      <c r="C1" s="92"/>
      <c r="D1" s="92"/>
      <c r="E1" s="92"/>
    </row>
    <row r="2" spans="2:5" ht="13.5">
      <c r="B2" s="91" t="s">
        <v>263</v>
      </c>
      <c r="C2" s="92"/>
      <c r="D2" s="92"/>
      <c r="E2" s="92"/>
    </row>
    <row r="3" spans="2:5" ht="13.5">
      <c r="B3" s="93" t="s">
        <v>193</v>
      </c>
      <c r="C3" s="94"/>
      <c r="D3" s="94"/>
      <c r="E3" s="94"/>
    </row>
    <row r="4" spans="2:5" ht="14.25" customHeight="1">
      <c r="B4" s="93" t="s">
        <v>194</v>
      </c>
      <c r="C4" s="94"/>
      <c r="D4" s="94"/>
      <c r="E4" s="94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97" t="s">
        <v>261</v>
      </c>
      <c r="C6" s="97"/>
      <c r="D6" s="97"/>
      <c r="E6" s="97"/>
    </row>
    <row r="7" spans="2:5" ht="14.25" customHeight="1">
      <c r="B7" s="97" t="s">
        <v>193</v>
      </c>
      <c r="C7" s="97"/>
      <c r="D7" s="97"/>
      <c r="E7" s="97"/>
    </row>
    <row r="8" spans="1:5" ht="14.25" customHeight="1">
      <c r="A8" s="3"/>
      <c r="B8" s="98" t="s">
        <v>260</v>
      </c>
      <c r="C8" s="98"/>
      <c r="D8" s="99"/>
      <c r="E8" s="99"/>
    </row>
    <row r="9" spans="1:4" ht="42" customHeight="1">
      <c r="A9" s="3"/>
      <c r="B9" s="8"/>
      <c r="C9" s="8"/>
      <c r="D9" s="9"/>
    </row>
    <row r="10" spans="1:4" ht="18.75" customHeight="1">
      <c r="A10" s="95" t="s">
        <v>179</v>
      </c>
      <c r="B10" s="96"/>
      <c r="C10" s="96"/>
      <c r="D10" s="96"/>
    </row>
    <row r="11" spans="1:4" s="2" customFormat="1" ht="22.5" customHeight="1">
      <c r="A11" s="95" t="s">
        <v>195</v>
      </c>
      <c r="B11" s="96"/>
      <c r="C11" s="96"/>
      <c r="D11" s="96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44</v>
      </c>
    </row>
    <row r="14" spans="1:5" s="10" customFormat="1" ht="55.5" customHeight="1">
      <c r="A14" s="34" t="s">
        <v>43</v>
      </c>
      <c r="B14" s="35" t="s">
        <v>22</v>
      </c>
      <c r="C14" s="34" t="s">
        <v>131</v>
      </c>
      <c r="D14" s="34" t="s">
        <v>154</v>
      </c>
      <c r="E14" s="34" t="s">
        <v>199</v>
      </c>
    </row>
    <row r="15" spans="1:5" s="2" customFormat="1" ht="13.5">
      <c r="A15" s="36">
        <v>1</v>
      </c>
      <c r="B15" s="37">
        <v>2</v>
      </c>
      <c r="C15" s="37">
        <v>3</v>
      </c>
      <c r="D15" s="37">
        <v>4</v>
      </c>
      <c r="E15" s="38">
        <v>5</v>
      </c>
    </row>
    <row r="16" spans="1:5" s="2" customFormat="1" ht="20.25" customHeight="1">
      <c r="A16" s="27" t="s">
        <v>25</v>
      </c>
      <c r="B16" s="16" t="s">
        <v>108</v>
      </c>
      <c r="C16" s="17">
        <f>C17+C18</f>
        <v>1095905.6</v>
      </c>
      <c r="D16" s="17">
        <f>D19+D27+D32+D37+D40+D43+D58+D67+D74+D117</f>
        <v>1006225.8999999999</v>
      </c>
      <c r="E16" s="17">
        <f>E19+E27+E32+E37+E40+E43+E58+E67+E74+E117</f>
        <v>1017227.8</v>
      </c>
    </row>
    <row r="17" spans="1:5" s="2" customFormat="1" ht="20.25" customHeight="1">
      <c r="A17" s="27"/>
      <c r="B17" s="16" t="s">
        <v>160</v>
      </c>
      <c r="C17" s="17">
        <f>C19+C27+C32+C37+C40</f>
        <v>819517.1</v>
      </c>
      <c r="D17" s="17">
        <f>D19+D27+D32+D37+D40</f>
        <v>792159.6</v>
      </c>
      <c r="E17" s="17">
        <f>E19+E27+E32+E37+E40</f>
        <v>803308.5</v>
      </c>
    </row>
    <row r="18" spans="1:5" s="2" customFormat="1" ht="20.25" customHeight="1">
      <c r="A18" s="27"/>
      <c r="B18" s="16" t="s">
        <v>129</v>
      </c>
      <c r="C18" s="17">
        <f>C43+C58+C67+C74+C117+C60</f>
        <v>276388.5</v>
      </c>
      <c r="D18" s="17">
        <f>D43+D58+D67+D74+D117</f>
        <v>214066.3</v>
      </c>
      <c r="E18" s="17">
        <f>E43+E58+E67+E74+E117</f>
        <v>213919.3</v>
      </c>
    </row>
    <row r="19" spans="1:5" s="2" customFormat="1" ht="24.75" customHeight="1">
      <c r="A19" s="27" t="s">
        <v>15</v>
      </c>
      <c r="B19" s="18" t="s">
        <v>34</v>
      </c>
      <c r="C19" s="17">
        <f>C20</f>
        <v>461825</v>
      </c>
      <c r="D19" s="17">
        <f>D20</f>
        <v>424286.39999999997</v>
      </c>
      <c r="E19" s="17">
        <f>E20</f>
        <v>410121.3</v>
      </c>
    </row>
    <row r="20" spans="1:5" s="2" customFormat="1" ht="27" customHeight="1">
      <c r="A20" s="39" t="s">
        <v>23</v>
      </c>
      <c r="B20" s="19" t="s">
        <v>7</v>
      </c>
      <c r="C20" s="12">
        <f>C22+C23+C24+C25+C26</f>
        <v>461825</v>
      </c>
      <c r="D20" s="12">
        <f>D22+D23+D24+D25+D26</f>
        <v>424286.39999999997</v>
      </c>
      <c r="E20" s="12">
        <f>E22+E23+E24+E25+E26</f>
        <v>410121.3</v>
      </c>
    </row>
    <row r="21" spans="1:5" s="2" customFormat="1" ht="27" customHeight="1">
      <c r="A21" s="39"/>
      <c r="B21" s="19" t="s">
        <v>153</v>
      </c>
      <c r="C21" s="12">
        <v>242898.29</v>
      </c>
      <c r="D21" s="12">
        <v>174799.32</v>
      </c>
      <c r="E21" s="12">
        <v>159629.76</v>
      </c>
    </row>
    <row r="22" spans="1:5" s="2" customFormat="1" ht="86.25" customHeight="1">
      <c r="A22" s="39" t="s">
        <v>58</v>
      </c>
      <c r="B22" s="56" t="s">
        <v>210</v>
      </c>
      <c r="C22" s="12">
        <f>447665.5-18000</f>
        <v>429665.5</v>
      </c>
      <c r="D22" s="30">
        <v>412013</v>
      </c>
      <c r="E22" s="30">
        <v>398897.8</v>
      </c>
    </row>
    <row r="23" spans="1:5" s="2" customFormat="1" ht="114" customHeight="1">
      <c r="A23" s="39" t="s">
        <v>71</v>
      </c>
      <c r="B23" s="56" t="s">
        <v>211</v>
      </c>
      <c r="C23" s="12">
        <v>4098.7</v>
      </c>
      <c r="D23" s="30">
        <v>3772.2</v>
      </c>
      <c r="E23" s="30">
        <v>3652.2</v>
      </c>
    </row>
    <row r="24" spans="1:5" s="2" customFormat="1" ht="49.5" customHeight="1">
      <c r="A24" s="39" t="s">
        <v>82</v>
      </c>
      <c r="B24" s="56" t="s">
        <v>212</v>
      </c>
      <c r="C24" s="12">
        <v>3643.2</v>
      </c>
      <c r="D24" s="30">
        <v>3353.1</v>
      </c>
      <c r="E24" s="30">
        <v>3246.3</v>
      </c>
    </row>
    <row r="25" spans="1:5" s="2" customFormat="1" ht="100.5" customHeight="1">
      <c r="A25" s="39" t="s">
        <v>40</v>
      </c>
      <c r="B25" s="56" t="s">
        <v>213</v>
      </c>
      <c r="C25" s="12">
        <v>6417.6</v>
      </c>
      <c r="D25" s="30">
        <v>5148.1</v>
      </c>
      <c r="E25" s="30">
        <v>4325</v>
      </c>
    </row>
    <row r="26" spans="1:5" s="2" customFormat="1" ht="100.5" customHeight="1">
      <c r="A26" s="39" t="s">
        <v>336</v>
      </c>
      <c r="B26" s="65" t="s">
        <v>337</v>
      </c>
      <c r="C26" s="12">
        <v>18000</v>
      </c>
      <c r="D26" s="30">
        <v>0</v>
      </c>
      <c r="E26" s="30">
        <v>0</v>
      </c>
    </row>
    <row r="27" spans="1:5" s="2" customFormat="1" ht="27">
      <c r="A27" s="27" t="s">
        <v>109</v>
      </c>
      <c r="B27" s="18" t="s">
        <v>110</v>
      </c>
      <c r="C27" s="28">
        <f>SUM(C28:C31)</f>
        <v>6748</v>
      </c>
      <c r="D27" s="17">
        <f>SUM(D28:D31)</f>
        <v>6489.2</v>
      </c>
      <c r="E27" s="17">
        <f>SUM(E28:E31)</f>
        <v>6437.2</v>
      </c>
    </row>
    <row r="28" spans="1:5" s="2" customFormat="1" ht="78">
      <c r="A28" s="39" t="s">
        <v>161</v>
      </c>
      <c r="B28" s="26" t="s">
        <v>125</v>
      </c>
      <c r="C28" s="12">
        <v>3098.4</v>
      </c>
      <c r="D28" s="12">
        <v>2983.2</v>
      </c>
      <c r="E28" s="12">
        <v>2980.3</v>
      </c>
    </row>
    <row r="29" spans="1:5" s="2" customFormat="1" ht="93">
      <c r="A29" s="39" t="s">
        <v>162</v>
      </c>
      <c r="B29" s="26" t="s">
        <v>126</v>
      </c>
      <c r="C29" s="12">
        <v>17.7</v>
      </c>
      <c r="D29" s="12">
        <v>16.9</v>
      </c>
      <c r="E29" s="12">
        <v>16.7</v>
      </c>
    </row>
    <row r="30" spans="1:5" s="2" customFormat="1" ht="78">
      <c r="A30" s="39" t="s">
        <v>163</v>
      </c>
      <c r="B30" s="26" t="s">
        <v>127</v>
      </c>
      <c r="C30" s="12">
        <v>4075.8</v>
      </c>
      <c r="D30" s="12">
        <v>3914.1</v>
      </c>
      <c r="E30" s="12">
        <v>3897.8</v>
      </c>
    </row>
    <row r="31" spans="1:5" s="2" customFormat="1" ht="78">
      <c r="A31" s="39" t="s">
        <v>164</v>
      </c>
      <c r="B31" s="26" t="s">
        <v>128</v>
      </c>
      <c r="C31" s="12">
        <v>-443.9</v>
      </c>
      <c r="D31" s="12">
        <v>-425</v>
      </c>
      <c r="E31" s="12">
        <v>-457.6</v>
      </c>
    </row>
    <row r="32" spans="1:5" s="2" customFormat="1" ht="22.5" customHeight="1">
      <c r="A32" s="27" t="s">
        <v>4</v>
      </c>
      <c r="B32" s="18" t="s">
        <v>17</v>
      </c>
      <c r="C32" s="28">
        <f>C33+C34+C36</f>
        <v>155035.09999999998</v>
      </c>
      <c r="D32" s="28">
        <f>D33+D34+D36</f>
        <v>163935</v>
      </c>
      <c r="E32" s="28">
        <f>E33+E34+E36</f>
        <v>187612</v>
      </c>
    </row>
    <row r="33" spans="1:5" s="2" customFormat="1" ht="30.75">
      <c r="A33" s="39" t="s">
        <v>83</v>
      </c>
      <c r="B33" s="26" t="s">
        <v>117</v>
      </c>
      <c r="C33" s="12">
        <f>130579+6613.3+650</f>
        <v>137842.3</v>
      </c>
      <c r="D33" s="30">
        <v>148702</v>
      </c>
      <c r="E33" s="30">
        <v>171677</v>
      </c>
    </row>
    <row r="34" spans="1:5" s="2" customFormat="1" ht="35.25" customHeight="1">
      <c r="A34" s="39" t="s">
        <v>41</v>
      </c>
      <c r="B34" s="20" t="s">
        <v>3</v>
      </c>
      <c r="C34" s="12">
        <f>3722-785.2</f>
        <v>2936.8</v>
      </c>
      <c r="D34" s="30">
        <v>0</v>
      </c>
      <c r="E34" s="30">
        <v>0</v>
      </c>
    </row>
    <row r="35" spans="1:5" s="2" customFormat="1" ht="35.25" customHeight="1" hidden="1">
      <c r="A35" s="39" t="s">
        <v>111</v>
      </c>
      <c r="B35" s="20" t="s">
        <v>112</v>
      </c>
      <c r="C35" s="12">
        <v>0</v>
      </c>
      <c r="D35" s="30">
        <v>0</v>
      </c>
      <c r="E35" s="30">
        <v>0</v>
      </c>
    </row>
    <row r="36" spans="1:5" s="2" customFormat="1" ht="41.25" customHeight="1">
      <c r="A36" s="39" t="s">
        <v>84</v>
      </c>
      <c r="B36" s="20" t="s">
        <v>214</v>
      </c>
      <c r="C36" s="12">
        <v>14256</v>
      </c>
      <c r="D36" s="30">
        <v>15233</v>
      </c>
      <c r="E36" s="30">
        <v>15935</v>
      </c>
    </row>
    <row r="37" spans="1:5" s="2" customFormat="1" ht="17.25">
      <c r="A37" s="27" t="s">
        <v>5</v>
      </c>
      <c r="B37" s="18" t="s">
        <v>18</v>
      </c>
      <c r="C37" s="17">
        <f>C38+C39</f>
        <v>188120</v>
      </c>
      <c r="D37" s="17">
        <f>D38+D39</f>
        <v>189429</v>
      </c>
      <c r="E37" s="17">
        <f>E38+E39</f>
        <v>190804</v>
      </c>
    </row>
    <row r="38" spans="1:5" s="2" customFormat="1" ht="50.25" customHeight="1">
      <c r="A38" s="39" t="s">
        <v>45</v>
      </c>
      <c r="B38" s="20" t="s">
        <v>46</v>
      </c>
      <c r="C38" s="12">
        <v>26184</v>
      </c>
      <c r="D38" s="30">
        <v>27493</v>
      </c>
      <c r="E38" s="30">
        <v>28868</v>
      </c>
    </row>
    <row r="39" spans="1:5" s="2" customFormat="1" ht="27" customHeight="1">
      <c r="A39" s="39" t="s">
        <v>215</v>
      </c>
      <c r="B39" s="20" t="s">
        <v>30</v>
      </c>
      <c r="C39" s="12">
        <v>161936</v>
      </c>
      <c r="D39" s="30">
        <v>161936</v>
      </c>
      <c r="E39" s="30">
        <v>161936</v>
      </c>
    </row>
    <row r="40" spans="1:5" s="2" customFormat="1" ht="23.25" customHeight="1">
      <c r="A40" s="27" t="s">
        <v>24</v>
      </c>
      <c r="B40" s="18" t="s">
        <v>35</v>
      </c>
      <c r="C40" s="17">
        <f>C41+C42</f>
        <v>7789</v>
      </c>
      <c r="D40" s="17">
        <f>D41+D42</f>
        <v>8020</v>
      </c>
      <c r="E40" s="17">
        <f>E41+E42</f>
        <v>8334</v>
      </c>
    </row>
    <row r="41" spans="1:5" s="2" customFormat="1" ht="51" customHeight="1">
      <c r="A41" s="39" t="s">
        <v>42</v>
      </c>
      <c r="B41" s="21" t="s">
        <v>231</v>
      </c>
      <c r="C41" s="12">
        <v>7659</v>
      </c>
      <c r="D41" s="30">
        <v>7965</v>
      </c>
      <c r="E41" s="30">
        <v>8284</v>
      </c>
    </row>
    <row r="42" spans="1:5" s="2" customFormat="1" ht="35.25" customHeight="1">
      <c r="A42" s="39" t="s">
        <v>191</v>
      </c>
      <c r="B42" s="22" t="s">
        <v>48</v>
      </c>
      <c r="C42" s="12">
        <v>130</v>
      </c>
      <c r="D42" s="30">
        <v>55</v>
      </c>
      <c r="E42" s="30">
        <v>50</v>
      </c>
    </row>
    <row r="43" spans="1:7" s="2" customFormat="1" ht="52.5" customHeight="1">
      <c r="A43" s="27" t="s">
        <v>13</v>
      </c>
      <c r="B43" s="14" t="s">
        <v>8</v>
      </c>
      <c r="C43" s="17">
        <f>C44+C51+C53</f>
        <v>98169.8</v>
      </c>
      <c r="D43" s="17">
        <f>D44+D51+D53</f>
        <v>84255.7</v>
      </c>
      <c r="E43" s="17">
        <f>E44+E51+E53</f>
        <v>83925.4</v>
      </c>
      <c r="F43" s="11"/>
      <c r="G43" s="11"/>
    </row>
    <row r="44" spans="1:5" s="2" customFormat="1" ht="93.75" customHeight="1">
      <c r="A44" s="39" t="s">
        <v>14</v>
      </c>
      <c r="B44" s="20" t="s">
        <v>67</v>
      </c>
      <c r="C44" s="12">
        <f>C45+C46+C49+C48</f>
        <v>84718.5</v>
      </c>
      <c r="D44" s="12">
        <f>D45+D46+D49</f>
        <v>72958</v>
      </c>
      <c r="E44" s="12">
        <f>E45+E46+E49</f>
        <v>72958</v>
      </c>
    </row>
    <row r="45" spans="1:5" s="2" customFormat="1" ht="81" customHeight="1">
      <c r="A45" s="39" t="s">
        <v>64</v>
      </c>
      <c r="B45" s="22" t="s">
        <v>49</v>
      </c>
      <c r="C45" s="12">
        <f>44261.6+3073</f>
        <v>47334.6</v>
      </c>
      <c r="D45" s="23">
        <v>37098.7</v>
      </c>
      <c r="E45" s="23">
        <v>37098.7</v>
      </c>
    </row>
    <row r="46" spans="1:5" s="2" customFormat="1" ht="87.75" customHeight="1">
      <c r="A46" s="39" t="s">
        <v>57</v>
      </c>
      <c r="B46" s="22" t="s">
        <v>68</v>
      </c>
      <c r="C46" s="12">
        <f>C47</f>
        <v>9450.6</v>
      </c>
      <c r="D46" s="12">
        <f>D47</f>
        <v>9450.6</v>
      </c>
      <c r="E46" s="12">
        <f>E47</f>
        <v>9450.6</v>
      </c>
    </row>
    <row r="47" spans="1:5" s="2" customFormat="1" ht="84" customHeight="1">
      <c r="A47" s="39" t="s">
        <v>56</v>
      </c>
      <c r="B47" s="22" t="s">
        <v>69</v>
      </c>
      <c r="C47" s="12">
        <v>9450.6</v>
      </c>
      <c r="D47" s="30">
        <v>9450.6</v>
      </c>
      <c r="E47" s="30">
        <v>9450.6</v>
      </c>
    </row>
    <row r="48" spans="1:5" s="2" customFormat="1" ht="84" customHeight="1">
      <c r="A48" s="39" t="s">
        <v>338</v>
      </c>
      <c r="B48" s="20" t="s">
        <v>339</v>
      </c>
      <c r="C48" s="12">
        <v>278</v>
      </c>
      <c r="D48" s="30">
        <v>0</v>
      </c>
      <c r="E48" s="30">
        <v>0</v>
      </c>
    </row>
    <row r="49" spans="1:5" s="2" customFormat="1" ht="51" customHeight="1">
      <c r="A49" s="39" t="s">
        <v>113</v>
      </c>
      <c r="B49" s="20" t="s">
        <v>118</v>
      </c>
      <c r="C49" s="12">
        <f>C50</f>
        <v>27655.3</v>
      </c>
      <c r="D49" s="12">
        <f>D50</f>
        <v>26408.7</v>
      </c>
      <c r="E49" s="12">
        <f>E50</f>
        <v>26408.7</v>
      </c>
    </row>
    <row r="50" spans="1:5" s="2" customFormat="1" ht="45.75" customHeight="1">
      <c r="A50" s="39" t="s">
        <v>114</v>
      </c>
      <c r="B50" s="24" t="s">
        <v>119</v>
      </c>
      <c r="C50" s="12">
        <v>27655.3</v>
      </c>
      <c r="D50" s="30">
        <v>26408.7</v>
      </c>
      <c r="E50" s="30">
        <v>26408.7</v>
      </c>
    </row>
    <row r="51" spans="1:5" s="2" customFormat="1" ht="39.75" customHeight="1">
      <c r="A51" s="39" t="s">
        <v>29</v>
      </c>
      <c r="B51" s="20" t="s">
        <v>37</v>
      </c>
      <c r="C51" s="12">
        <f>C52</f>
        <v>1114</v>
      </c>
      <c r="D51" s="12">
        <f>D52</f>
        <v>1160</v>
      </c>
      <c r="E51" s="12">
        <f>E52</f>
        <v>1200</v>
      </c>
    </row>
    <row r="52" spans="1:5" s="2" customFormat="1" ht="74.25" customHeight="1">
      <c r="A52" s="39" t="s">
        <v>47</v>
      </c>
      <c r="B52" s="24" t="s">
        <v>155</v>
      </c>
      <c r="C52" s="12">
        <v>1114</v>
      </c>
      <c r="D52" s="23">
        <v>1160</v>
      </c>
      <c r="E52" s="23">
        <v>1200</v>
      </c>
    </row>
    <row r="53" spans="1:5" s="2" customFormat="1" ht="93.75" customHeight="1">
      <c r="A53" s="39" t="s">
        <v>50</v>
      </c>
      <c r="B53" s="20" t="s">
        <v>200</v>
      </c>
      <c r="C53" s="12">
        <f>C54+C56+C57+C55</f>
        <v>12337.300000000001</v>
      </c>
      <c r="D53" s="12">
        <f>D54+D56+D57</f>
        <v>10137.7</v>
      </c>
      <c r="E53" s="12">
        <f>E54+E56+E57</f>
        <v>9767.4</v>
      </c>
    </row>
    <row r="54" spans="1:5" s="2" customFormat="1" ht="78.75" customHeight="1">
      <c r="A54" s="39" t="s">
        <v>116</v>
      </c>
      <c r="B54" s="24" t="s">
        <v>70</v>
      </c>
      <c r="C54" s="12">
        <v>10102.1</v>
      </c>
      <c r="D54" s="30">
        <v>9698</v>
      </c>
      <c r="E54" s="30">
        <v>9310.1</v>
      </c>
    </row>
    <row r="55" spans="1:5" s="2" customFormat="1" ht="78.75" customHeight="1">
      <c r="A55" s="39" t="s">
        <v>373</v>
      </c>
      <c r="B55" s="83" t="s">
        <v>340</v>
      </c>
      <c r="C55" s="12">
        <v>31.7</v>
      </c>
      <c r="D55" s="30">
        <v>0</v>
      </c>
      <c r="E55" s="30">
        <v>0</v>
      </c>
    </row>
    <row r="56" spans="1:5" s="2" customFormat="1" ht="94.5" customHeight="1">
      <c r="A56" s="39" t="s">
        <v>201</v>
      </c>
      <c r="B56" s="29" t="s">
        <v>330</v>
      </c>
      <c r="C56" s="12">
        <v>1780.7</v>
      </c>
      <c r="D56" s="30">
        <v>0</v>
      </c>
      <c r="E56" s="30">
        <v>0</v>
      </c>
    </row>
    <row r="57" spans="1:5" s="2" customFormat="1" ht="89.25" customHeight="1">
      <c r="A57" s="39" t="s">
        <v>202</v>
      </c>
      <c r="B57" s="29" t="s">
        <v>331</v>
      </c>
      <c r="C57" s="12">
        <v>422.8</v>
      </c>
      <c r="D57" s="30">
        <v>439.7</v>
      </c>
      <c r="E57" s="30">
        <v>457.3</v>
      </c>
    </row>
    <row r="58" spans="1:5" s="2" customFormat="1" ht="35.25" customHeight="1">
      <c r="A58" s="27" t="s">
        <v>6</v>
      </c>
      <c r="B58" s="14" t="s">
        <v>36</v>
      </c>
      <c r="C58" s="17">
        <f>C59</f>
        <v>2188</v>
      </c>
      <c r="D58" s="17">
        <f>D59</f>
        <v>2188</v>
      </c>
      <c r="E58" s="17">
        <f>E59</f>
        <v>2188</v>
      </c>
    </row>
    <row r="59" spans="1:5" s="2" customFormat="1" ht="24" customHeight="1">
      <c r="A59" s="39" t="s">
        <v>61</v>
      </c>
      <c r="B59" s="20" t="s">
        <v>39</v>
      </c>
      <c r="C59" s="12">
        <v>2188</v>
      </c>
      <c r="D59" s="30">
        <v>2188</v>
      </c>
      <c r="E59" s="30">
        <v>2188</v>
      </c>
    </row>
    <row r="60" spans="1:5" s="2" customFormat="1" ht="35.25" customHeight="1">
      <c r="A60" s="72" t="s">
        <v>349</v>
      </c>
      <c r="B60" s="71" t="s">
        <v>350</v>
      </c>
      <c r="C60" s="66">
        <f>C61+C65</f>
        <v>202</v>
      </c>
      <c r="D60" s="84">
        <v>0</v>
      </c>
      <c r="E60" s="84">
        <v>0</v>
      </c>
    </row>
    <row r="61" spans="1:5" s="2" customFormat="1" ht="24" customHeight="1">
      <c r="A61" s="73" t="s">
        <v>357</v>
      </c>
      <c r="B61" s="85" t="s">
        <v>356</v>
      </c>
      <c r="C61" s="66">
        <f>C62</f>
        <v>91.9</v>
      </c>
      <c r="D61" s="84">
        <v>0</v>
      </c>
      <c r="E61" s="84">
        <v>0</v>
      </c>
    </row>
    <row r="62" spans="1:5" s="2" customFormat="1" ht="35.25" customHeight="1">
      <c r="A62" s="72" t="s">
        <v>358</v>
      </c>
      <c r="B62" s="74" t="s">
        <v>352</v>
      </c>
      <c r="C62" s="66">
        <f>C63+C64</f>
        <v>91.9</v>
      </c>
      <c r="D62" s="84">
        <v>0</v>
      </c>
      <c r="E62" s="84">
        <v>0</v>
      </c>
    </row>
    <row r="63" spans="1:5" s="2" customFormat="1" ht="32.25" customHeight="1">
      <c r="A63" s="73" t="s">
        <v>359</v>
      </c>
      <c r="B63" s="85" t="s">
        <v>352</v>
      </c>
      <c r="C63" s="66">
        <v>91.7</v>
      </c>
      <c r="D63" s="84">
        <v>0</v>
      </c>
      <c r="E63" s="84">
        <v>0</v>
      </c>
    </row>
    <row r="64" spans="1:5" s="2" customFormat="1" ht="35.25" customHeight="1">
      <c r="A64" s="73" t="s">
        <v>351</v>
      </c>
      <c r="B64" s="85" t="s">
        <v>352</v>
      </c>
      <c r="C64" s="66">
        <v>0.2</v>
      </c>
      <c r="D64" s="84">
        <v>0</v>
      </c>
      <c r="E64" s="84">
        <v>0</v>
      </c>
    </row>
    <row r="65" spans="1:5" s="2" customFormat="1" ht="24" customHeight="1">
      <c r="A65" s="72" t="s">
        <v>360</v>
      </c>
      <c r="B65" s="75" t="s">
        <v>353</v>
      </c>
      <c r="C65" s="66">
        <f>C66</f>
        <v>110.1</v>
      </c>
      <c r="D65" s="84">
        <v>0</v>
      </c>
      <c r="E65" s="84">
        <v>0</v>
      </c>
    </row>
    <row r="66" spans="1:5" s="2" customFormat="1" ht="24" customHeight="1">
      <c r="A66" s="73" t="s">
        <v>355</v>
      </c>
      <c r="B66" s="86" t="s">
        <v>354</v>
      </c>
      <c r="C66" s="66">
        <v>110.1</v>
      </c>
      <c r="D66" s="84">
        <v>0</v>
      </c>
      <c r="E66" s="84">
        <v>0</v>
      </c>
    </row>
    <row r="67" spans="1:5" s="2" customFormat="1" ht="27">
      <c r="A67" s="14" t="s">
        <v>9</v>
      </c>
      <c r="B67" s="27" t="s">
        <v>31</v>
      </c>
      <c r="C67" s="17">
        <f>C68+C70+C72</f>
        <v>39339.9</v>
      </c>
      <c r="D67" s="17">
        <f>D68+D70+D72</f>
        <v>6487.7</v>
      </c>
      <c r="E67" s="17">
        <f>E68+E70+E72</f>
        <v>6671</v>
      </c>
    </row>
    <row r="68" spans="1:9" s="2" customFormat="1" ht="27" customHeight="1" hidden="1">
      <c r="A68" s="42" t="s">
        <v>10</v>
      </c>
      <c r="B68" s="51" t="s">
        <v>32</v>
      </c>
      <c r="C68" s="12">
        <f>C69</f>
        <v>0</v>
      </c>
      <c r="D68" s="12">
        <f>D69</f>
        <v>0</v>
      </c>
      <c r="E68" s="12">
        <f>E69</f>
        <v>0</v>
      </c>
      <c r="H68" s="70"/>
      <c r="I68" s="70"/>
    </row>
    <row r="69" spans="1:5" s="2" customFormat="1" ht="33" customHeight="1" hidden="1">
      <c r="A69" s="42" t="s">
        <v>51</v>
      </c>
      <c r="B69" s="51" t="s">
        <v>59</v>
      </c>
      <c r="C69" s="12">
        <v>0</v>
      </c>
      <c r="D69" s="30">
        <v>0</v>
      </c>
      <c r="E69" s="30">
        <v>0</v>
      </c>
    </row>
    <row r="70" spans="1:8" s="2" customFormat="1" ht="99.75" customHeight="1">
      <c r="A70" s="42" t="s">
        <v>11</v>
      </c>
      <c r="B70" s="47" t="s">
        <v>121</v>
      </c>
      <c r="C70" s="12">
        <f>C71</f>
        <v>37566.9</v>
      </c>
      <c r="D70" s="12">
        <f>D71</f>
        <v>5278.4</v>
      </c>
      <c r="E70" s="12">
        <f>E71</f>
        <v>5637.7</v>
      </c>
      <c r="H70" s="70"/>
    </row>
    <row r="71" spans="1:9" s="2" customFormat="1" ht="99.75" customHeight="1">
      <c r="A71" s="42" t="s">
        <v>65</v>
      </c>
      <c r="B71" s="57" t="s">
        <v>66</v>
      </c>
      <c r="C71" s="12">
        <f>22566.9+15000</f>
        <v>37566.9</v>
      </c>
      <c r="D71" s="30">
        <v>5278.4</v>
      </c>
      <c r="E71" s="30">
        <v>5637.7</v>
      </c>
      <c r="I71" s="70"/>
    </row>
    <row r="72" spans="1:5" s="2" customFormat="1" ht="42" customHeight="1">
      <c r="A72" s="42" t="s">
        <v>53</v>
      </c>
      <c r="B72" s="51" t="s">
        <v>120</v>
      </c>
      <c r="C72" s="12">
        <f>C73</f>
        <v>1773</v>
      </c>
      <c r="D72" s="12">
        <f>D73</f>
        <v>1209.3</v>
      </c>
      <c r="E72" s="12">
        <f>E73</f>
        <v>1033.3</v>
      </c>
    </row>
    <row r="73" spans="1:5" s="2" customFormat="1" ht="56.25" customHeight="1">
      <c r="A73" s="42" t="s">
        <v>55</v>
      </c>
      <c r="B73" s="58" t="s">
        <v>52</v>
      </c>
      <c r="C73" s="12">
        <v>1773</v>
      </c>
      <c r="D73" s="23">
        <v>1209.3</v>
      </c>
      <c r="E73" s="23">
        <v>1033.3</v>
      </c>
    </row>
    <row r="74" spans="1:5" s="2" customFormat="1" ht="24.75" customHeight="1">
      <c r="A74" s="14" t="s">
        <v>33</v>
      </c>
      <c r="B74" s="27" t="s">
        <v>28</v>
      </c>
      <c r="C74" s="17">
        <f>C75+C78+C83+C86+C87+C89+C92+C96+C97+C101+C105+C108+C115</f>
        <v>746.5</v>
      </c>
      <c r="D74" s="17">
        <f>D75+D78+D86+D92+D96+D97+D101+D105</f>
        <v>478</v>
      </c>
      <c r="E74" s="17">
        <f>E75+E78+E86+E92+E96+E97+E101+E105</f>
        <v>478</v>
      </c>
    </row>
    <row r="75" spans="1:5" s="2" customFormat="1" ht="151.5" customHeight="1">
      <c r="A75" s="14" t="s">
        <v>307</v>
      </c>
      <c r="B75" s="50" t="s">
        <v>304</v>
      </c>
      <c r="C75" s="17">
        <f>C76+C77</f>
        <v>6.6</v>
      </c>
      <c r="D75" s="17">
        <f>D76+D77</f>
        <v>10.2</v>
      </c>
      <c r="E75" s="17">
        <f>E76+E77</f>
        <v>10.2</v>
      </c>
    </row>
    <row r="76" spans="1:5" s="2" customFormat="1" ht="54" customHeight="1">
      <c r="A76" s="42" t="s">
        <v>305</v>
      </c>
      <c r="B76" s="48" t="s">
        <v>306</v>
      </c>
      <c r="C76" s="23">
        <f>7.2-3.6</f>
        <v>3.6</v>
      </c>
      <c r="D76" s="23">
        <v>7.2</v>
      </c>
      <c r="E76" s="23">
        <v>7.2</v>
      </c>
    </row>
    <row r="77" spans="1:5" s="2" customFormat="1" ht="27.75" customHeight="1">
      <c r="A77" s="42" t="s">
        <v>308</v>
      </c>
      <c r="B77" s="48" t="s">
        <v>302</v>
      </c>
      <c r="C77" s="12">
        <v>3</v>
      </c>
      <c r="D77" s="12">
        <v>3</v>
      </c>
      <c r="E77" s="12">
        <v>3</v>
      </c>
    </row>
    <row r="78" spans="1:5" s="2" customFormat="1" ht="112.5" customHeight="1">
      <c r="A78" s="14" t="s">
        <v>309</v>
      </c>
      <c r="B78" s="50" t="s">
        <v>362</v>
      </c>
      <c r="C78" s="17">
        <f>C79+C81+C82+C80</f>
        <v>5.8</v>
      </c>
      <c r="D78" s="17">
        <f>D81+D82</f>
        <v>2.8</v>
      </c>
      <c r="E78" s="17">
        <f>E81+E82</f>
        <v>2.6</v>
      </c>
    </row>
    <row r="79" spans="1:5" s="2" customFormat="1" ht="27.75" customHeight="1">
      <c r="A79" s="69" t="s">
        <v>361</v>
      </c>
      <c r="B79" s="87" t="s">
        <v>366</v>
      </c>
      <c r="C79" s="66">
        <v>2.5</v>
      </c>
      <c r="D79" s="66">
        <v>0</v>
      </c>
      <c r="E79" s="66">
        <v>0</v>
      </c>
    </row>
    <row r="80" spans="1:5" s="2" customFormat="1" ht="54" customHeight="1">
      <c r="A80" s="82" t="s">
        <v>342</v>
      </c>
      <c r="B80" s="87" t="s">
        <v>341</v>
      </c>
      <c r="C80" s="66">
        <v>2</v>
      </c>
      <c r="D80" s="66">
        <v>0</v>
      </c>
      <c r="E80" s="66">
        <v>0</v>
      </c>
    </row>
    <row r="81" spans="1:5" s="2" customFormat="1" ht="28.5" customHeight="1">
      <c r="A81" s="82" t="s">
        <v>310</v>
      </c>
      <c r="B81" s="87" t="s">
        <v>302</v>
      </c>
      <c r="C81" s="66">
        <f>1.2-0.4</f>
        <v>0.7999999999999999</v>
      </c>
      <c r="D81" s="12">
        <v>1.8</v>
      </c>
      <c r="E81" s="12">
        <v>1.6</v>
      </c>
    </row>
    <row r="82" spans="1:5" s="2" customFormat="1" ht="24.75" customHeight="1">
      <c r="A82" s="42" t="s">
        <v>311</v>
      </c>
      <c r="B82" s="48" t="s">
        <v>302</v>
      </c>
      <c r="C82" s="12">
        <f>1-0.5</f>
        <v>0.5</v>
      </c>
      <c r="D82" s="12">
        <v>1</v>
      </c>
      <c r="E82" s="12">
        <v>1</v>
      </c>
    </row>
    <row r="83" spans="1:5" s="2" customFormat="1" ht="95.25" customHeight="1">
      <c r="A83" s="67" t="s">
        <v>344</v>
      </c>
      <c r="B83" s="68" t="s">
        <v>363</v>
      </c>
      <c r="C83" s="17">
        <f>C84+C85</f>
        <v>3.7</v>
      </c>
      <c r="D83" s="76">
        <v>0</v>
      </c>
      <c r="E83" s="76">
        <v>0</v>
      </c>
    </row>
    <row r="84" spans="1:5" s="2" customFormat="1" ht="24.75" customHeight="1">
      <c r="A84" s="42" t="s">
        <v>343</v>
      </c>
      <c r="B84" s="48" t="s">
        <v>345</v>
      </c>
      <c r="C84" s="12">
        <v>2</v>
      </c>
      <c r="D84" s="12">
        <v>0</v>
      </c>
      <c r="E84" s="12">
        <v>0</v>
      </c>
    </row>
    <row r="85" spans="1:5" s="2" customFormat="1" ht="24.75" customHeight="1">
      <c r="A85" s="42" t="s">
        <v>390</v>
      </c>
      <c r="B85" s="48" t="s">
        <v>345</v>
      </c>
      <c r="C85" s="12">
        <v>1.7</v>
      </c>
      <c r="D85" s="12">
        <v>0</v>
      </c>
      <c r="E85" s="12">
        <v>0</v>
      </c>
    </row>
    <row r="86" spans="1:5" s="2" customFormat="1" ht="112.5" customHeight="1">
      <c r="A86" s="14" t="s">
        <v>205</v>
      </c>
      <c r="B86" s="50" t="s">
        <v>206</v>
      </c>
      <c r="C86" s="17">
        <v>1</v>
      </c>
      <c r="D86" s="17">
        <v>1</v>
      </c>
      <c r="E86" s="17">
        <v>1</v>
      </c>
    </row>
    <row r="87" spans="1:5" s="2" customFormat="1" ht="103.5" customHeight="1">
      <c r="A87" s="67" t="s">
        <v>348</v>
      </c>
      <c r="B87" s="68" t="s">
        <v>364</v>
      </c>
      <c r="C87" s="76">
        <f>C88</f>
        <v>4</v>
      </c>
      <c r="D87" s="17">
        <v>0</v>
      </c>
      <c r="E87" s="17">
        <v>0</v>
      </c>
    </row>
    <row r="88" spans="1:5" s="2" customFormat="1" ht="40.5" customHeight="1">
      <c r="A88" s="69" t="s">
        <v>346</v>
      </c>
      <c r="B88" s="87" t="s">
        <v>347</v>
      </c>
      <c r="C88" s="66">
        <v>4</v>
      </c>
      <c r="D88" s="66">
        <v>0</v>
      </c>
      <c r="E88" s="66">
        <v>0</v>
      </c>
    </row>
    <row r="89" spans="1:5" s="2" customFormat="1" ht="113.25" customHeight="1">
      <c r="A89" s="67" t="s">
        <v>369</v>
      </c>
      <c r="B89" s="68" t="s">
        <v>367</v>
      </c>
      <c r="C89" s="76">
        <f>C90+C91</f>
        <v>9.3</v>
      </c>
      <c r="D89" s="66">
        <v>0</v>
      </c>
      <c r="E89" s="66">
        <v>0</v>
      </c>
    </row>
    <row r="90" spans="1:5" s="2" customFormat="1" ht="45" customHeight="1">
      <c r="A90" s="69" t="s">
        <v>388</v>
      </c>
      <c r="B90" s="87" t="s">
        <v>389</v>
      </c>
      <c r="C90" s="66">
        <v>7.5</v>
      </c>
      <c r="D90" s="66">
        <v>0</v>
      </c>
      <c r="E90" s="66">
        <v>0</v>
      </c>
    </row>
    <row r="91" spans="1:5" s="2" customFormat="1" ht="27.75" customHeight="1">
      <c r="A91" s="69" t="s">
        <v>368</v>
      </c>
      <c r="B91" s="87" t="s">
        <v>302</v>
      </c>
      <c r="C91" s="66">
        <f>1.8</f>
        <v>1.8</v>
      </c>
      <c r="D91" s="66">
        <v>0</v>
      </c>
      <c r="E91" s="66">
        <v>0</v>
      </c>
    </row>
    <row r="92" spans="1:5" s="2" customFormat="1" ht="142.5" customHeight="1">
      <c r="A92" s="14" t="s">
        <v>312</v>
      </c>
      <c r="B92" s="50" t="s">
        <v>297</v>
      </c>
      <c r="C92" s="17">
        <f>C93+C94+C95</f>
        <v>2.8000000000000003</v>
      </c>
      <c r="D92" s="17">
        <f>D93+D94+D95</f>
        <v>5</v>
      </c>
      <c r="E92" s="17">
        <f>E93+E94+E95</f>
        <v>5</v>
      </c>
    </row>
    <row r="93" spans="1:5" s="2" customFormat="1" ht="39.75" customHeight="1">
      <c r="A93" s="42" t="s">
        <v>296</v>
      </c>
      <c r="B93" s="59" t="s">
        <v>299</v>
      </c>
      <c r="C93" s="12">
        <v>0.5</v>
      </c>
      <c r="D93" s="12">
        <v>0.5</v>
      </c>
      <c r="E93" s="12">
        <v>0.5</v>
      </c>
    </row>
    <row r="94" spans="1:5" s="2" customFormat="1" ht="36.75" customHeight="1">
      <c r="A94" s="42" t="s">
        <v>300</v>
      </c>
      <c r="B94" s="48" t="s">
        <v>303</v>
      </c>
      <c r="C94" s="12">
        <f>3-1.3</f>
        <v>1.7</v>
      </c>
      <c r="D94" s="12">
        <v>3</v>
      </c>
      <c r="E94" s="12">
        <v>3</v>
      </c>
    </row>
    <row r="95" spans="1:5" s="2" customFormat="1" ht="24.75" customHeight="1">
      <c r="A95" s="42" t="s">
        <v>301</v>
      </c>
      <c r="B95" s="48" t="s">
        <v>302</v>
      </c>
      <c r="C95" s="12">
        <f>1.5-0.9</f>
        <v>0.6</v>
      </c>
      <c r="D95" s="12">
        <v>1.5</v>
      </c>
      <c r="E95" s="12">
        <v>1.5</v>
      </c>
    </row>
    <row r="96" spans="1:5" s="2" customFormat="1" ht="127.5" customHeight="1">
      <c r="A96" s="14" t="s">
        <v>192</v>
      </c>
      <c r="B96" s="50" t="s">
        <v>298</v>
      </c>
      <c r="C96" s="17">
        <v>20</v>
      </c>
      <c r="D96" s="17">
        <v>20</v>
      </c>
      <c r="E96" s="17">
        <v>20</v>
      </c>
    </row>
    <row r="97" spans="1:5" s="2" customFormat="1" ht="102" customHeight="1">
      <c r="A97" s="14" t="s">
        <v>327</v>
      </c>
      <c r="B97" s="50" t="s">
        <v>313</v>
      </c>
      <c r="C97" s="17">
        <f>C98+C99+C100</f>
        <v>71</v>
      </c>
      <c r="D97" s="17">
        <f>D98+D99+D100</f>
        <v>127</v>
      </c>
      <c r="E97" s="17">
        <f>E98+E99+E100</f>
        <v>127</v>
      </c>
    </row>
    <row r="98" spans="1:5" s="2" customFormat="1" ht="128.25" customHeight="1">
      <c r="A98" s="42" t="s">
        <v>314</v>
      </c>
      <c r="B98" s="48" t="s">
        <v>328</v>
      </c>
      <c r="C98" s="12">
        <f>70</f>
        <v>70</v>
      </c>
      <c r="D98" s="12">
        <v>70</v>
      </c>
      <c r="E98" s="12">
        <v>70</v>
      </c>
    </row>
    <row r="99" spans="1:5" s="2" customFormat="1" ht="71.25" customHeight="1">
      <c r="A99" s="42" t="s">
        <v>315</v>
      </c>
      <c r="B99" s="48" t="s">
        <v>329</v>
      </c>
      <c r="C99" s="12">
        <f>57-50-6.5</f>
        <v>0.5</v>
      </c>
      <c r="D99" s="12">
        <v>57</v>
      </c>
      <c r="E99" s="12">
        <v>57</v>
      </c>
    </row>
    <row r="100" spans="1:5" s="2" customFormat="1" ht="30.75" customHeight="1">
      <c r="A100" s="42" t="s">
        <v>370</v>
      </c>
      <c r="B100" s="48" t="s">
        <v>302</v>
      </c>
      <c r="C100" s="12">
        <v>0.5</v>
      </c>
      <c r="D100" s="12">
        <v>0</v>
      </c>
      <c r="E100" s="12">
        <v>0</v>
      </c>
    </row>
    <row r="101" spans="1:5" s="2" customFormat="1" ht="116.25" customHeight="1">
      <c r="A101" s="14" t="s">
        <v>316</v>
      </c>
      <c r="B101" s="50" t="s">
        <v>317</v>
      </c>
      <c r="C101" s="17">
        <f>C102+C103+C104</f>
        <v>133.3</v>
      </c>
      <c r="D101" s="17">
        <f>D102+D103+D104</f>
        <v>232</v>
      </c>
      <c r="E101" s="17">
        <f>E102+E103+E104</f>
        <v>232.2</v>
      </c>
    </row>
    <row r="102" spans="1:5" s="2" customFormat="1" ht="33" customHeight="1">
      <c r="A102" s="42" t="s">
        <v>318</v>
      </c>
      <c r="B102" s="48" t="s">
        <v>320</v>
      </c>
      <c r="C102" s="12">
        <f>1.6-1.1</f>
        <v>0.5</v>
      </c>
      <c r="D102" s="12">
        <v>2</v>
      </c>
      <c r="E102" s="12">
        <v>2.2</v>
      </c>
    </row>
    <row r="103" spans="1:5" s="2" customFormat="1" ht="23.25" customHeight="1">
      <c r="A103" s="42" t="s">
        <v>319</v>
      </c>
      <c r="B103" s="48" t="s">
        <v>302</v>
      </c>
      <c r="C103" s="12">
        <f>16-7.2</f>
        <v>8.8</v>
      </c>
      <c r="D103" s="12">
        <v>17</v>
      </c>
      <c r="E103" s="12">
        <v>16</v>
      </c>
    </row>
    <row r="104" spans="1:5" s="2" customFormat="1" ht="27" customHeight="1">
      <c r="A104" s="42" t="s">
        <v>321</v>
      </c>
      <c r="B104" s="48" t="s">
        <v>302</v>
      </c>
      <c r="C104" s="12">
        <f>210-86</f>
        <v>124</v>
      </c>
      <c r="D104" s="12">
        <v>213</v>
      </c>
      <c r="E104" s="12">
        <v>214</v>
      </c>
    </row>
    <row r="105" spans="1:5" s="2" customFormat="1" ht="81" customHeight="1">
      <c r="A105" s="14" t="s">
        <v>322</v>
      </c>
      <c r="B105" s="60" t="s">
        <v>365</v>
      </c>
      <c r="C105" s="17">
        <f>C106+C107</f>
        <v>80</v>
      </c>
      <c r="D105" s="17">
        <f>D106+D107</f>
        <v>80</v>
      </c>
      <c r="E105" s="17">
        <f>E106+E107</f>
        <v>80</v>
      </c>
    </row>
    <row r="106" spans="1:5" s="2" customFormat="1" ht="30" customHeight="1">
      <c r="A106" s="42" t="s">
        <v>204</v>
      </c>
      <c r="B106" s="61" t="s">
        <v>323</v>
      </c>
      <c r="C106" s="23">
        <v>40</v>
      </c>
      <c r="D106" s="23">
        <v>40</v>
      </c>
      <c r="E106" s="23">
        <v>40</v>
      </c>
    </row>
    <row r="107" spans="1:5" s="2" customFormat="1" ht="29.25" customHeight="1">
      <c r="A107" s="42" t="s">
        <v>156</v>
      </c>
      <c r="B107" s="61" t="s">
        <v>326</v>
      </c>
      <c r="C107" s="12">
        <v>40</v>
      </c>
      <c r="D107" s="12">
        <v>40</v>
      </c>
      <c r="E107" s="12">
        <v>40</v>
      </c>
    </row>
    <row r="108" spans="1:5" s="2" customFormat="1" ht="82.5" customHeight="1">
      <c r="A108" s="67" t="s">
        <v>375</v>
      </c>
      <c r="B108" s="80" t="s">
        <v>376</v>
      </c>
      <c r="C108" s="12">
        <f>C109</f>
        <v>403.5</v>
      </c>
      <c r="D108" s="12">
        <f>D109</f>
        <v>0</v>
      </c>
      <c r="E108" s="12">
        <f>E109</f>
        <v>0</v>
      </c>
    </row>
    <row r="109" spans="1:5" s="2" customFormat="1" ht="158.25" customHeight="1">
      <c r="A109" s="67" t="s">
        <v>377</v>
      </c>
      <c r="B109" s="81" t="s">
        <v>378</v>
      </c>
      <c r="C109" s="12">
        <f>C110+C111+C112+C113+C114</f>
        <v>403.5</v>
      </c>
      <c r="D109" s="12">
        <f>D111+D112+D113+D114</f>
        <v>0</v>
      </c>
      <c r="E109" s="12">
        <f>E111+E112+E113+E114</f>
        <v>0</v>
      </c>
    </row>
    <row r="110" spans="1:5" s="2" customFormat="1" ht="68.25" customHeight="1">
      <c r="A110" s="82" t="s">
        <v>387</v>
      </c>
      <c r="B110" s="88" t="s">
        <v>386</v>
      </c>
      <c r="C110" s="12">
        <v>0.5</v>
      </c>
      <c r="D110" s="12">
        <f>D112+D113+D114+D115</f>
        <v>0</v>
      </c>
      <c r="E110" s="12">
        <f>E112+E113+E114+E115</f>
        <v>0</v>
      </c>
    </row>
    <row r="111" spans="1:5" s="2" customFormat="1" ht="63.75" customHeight="1">
      <c r="A111" s="82" t="s">
        <v>379</v>
      </c>
      <c r="B111" s="89" t="s">
        <v>386</v>
      </c>
      <c r="C111" s="12">
        <v>45</v>
      </c>
      <c r="D111" s="12">
        <v>0</v>
      </c>
      <c r="E111" s="12">
        <v>0</v>
      </c>
    </row>
    <row r="112" spans="1:5" s="2" customFormat="1" ht="66" customHeight="1">
      <c r="A112" s="82" t="s">
        <v>380</v>
      </c>
      <c r="B112" s="89" t="s">
        <v>386</v>
      </c>
      <c r="C112" s="12">
        <v>5</v>
      </c>
      <c r="D112" s="12">
        <v>0</v>
      </c>
      <c r="E112" s="12">
        <v>0</v>
      </c>
    </row>
    <row r="113" spans="1:5" s="2" customFormat="1" ht="62.25" customHeight="1">
      <c r="A113" s="82" t="s">
        <v>381</v>
      </c>
      <c r="B113" s="89" t="s">
        <v>386</v>
      </c>
      <c r="C113" s="12">
        <v>2</v>
      </c>
      <c r="D113" s="12">
        <v>0</v>
      </c>
      <c r="E113" s="12">
        <v>0</v>
      </c>
    </row>
    <row r="114" spans="1:5" s="2" customFormat="1" ht="65.25" customHeight="1">
      <c r="A114" s="82" t="s">
        <v>382</v>
      </c>
      <c r="B114" s="89" t="s">
        <v>386</v>
      </c>
      <c r="C114" s="12">
        <v>351</v>
      </c>
      <c r="D114" s="12">
        <v>0</v>
      </c>
      <c r="E114" s="12">
        <v>0</v>
      </c>
    </row>
    <row r="115" spans="1:5" s="2" customFormat="1" ht="81" customHeight="1">
      <c r="A115" s="67" t="s">
        <v>383</v>
      </c>
      <c r="B115" s="80" t="s">
        <v>384</v>
      </c>
      <c r="C115" s="76">
        <f>C116</f>
        <v>5.5</v>
      </c>
      <c r="D115" s="76">
        <v>0</v>
      </c>
      <c r="E115" s="76">
        <v>0</v>
      </c>
    </row>
    <row r="116" spans="1:5" s="2" customFormat="1" ht="81.75" customHeight="1">
      <c r="A116" s="67" t="s">
        <v>385</v>
      </c>
      <c r="B116" s="61" t="s">
        <v>384</v>
      </c>
      <c r="C116" s="12">
        <v>5.5</v>
      </c>
      <c r="D116" s="12">
        <v>0</v>
      </c>
      <c r="E116" s="12">
        <v>0</v>
      </c>
    </row>
    <row r="117" spans="1:5" s="2" customFormat="1" ht="24.75" customHeight="1">
      <c r="A117" s="42" t="s">
        <v>38</v>
      </c>
      <c r="B117" s="27" t="s">
        <v>12</v>
      </c>
      <c r="C117" s="28">
        <f>C118+C122</f>
        <v>135742.3</v>
      </c>
      <c r="D117" s="17">
        <f>D118</f>
        <v>120656.9</v>
      </c>
      <c r="E117" s="17">
        <f>E118</f>
        <v>120656.9</v>
      </c>
    </row>
    <row r="118" spans="1:5" s="2" customFormat="1" ht="21.75" customHeight="1">
      <c r="A118" s="42" t="s">
        <v>54</v>
      </c>
      <c r="B118" s="15" t="s">
        <v>62</v>
      </c>
      <c r="C118" s="12">
        <f>C119+C120+C121</f>
        <v>135656.9</v>
      </c>
      <c r="D118" s="12">
        <f>D119+D120+D121</f>
        <v>120656.9</v>
      </c>
      <c r="E118" s="12">
        <f>E119+E120+E121</f>
        <v>120656.9</v>
      </c>
    </row>
    <row r="119" spans="1:5" s="2" customFormat="1" ht="30.75" customHeight="1">
      <c r="A119" s="42"/>
      <c r="B119" s="57" t="s">
        <v>203</v>
      </c>
      <c r="C119" s="12">
        <v>656.9</v>
      </c>
      <c r="D119" s="23">
        <v>656.9</v>
      </c>
      <c r="E119" s="23">
        <v>656.9</v>
      </c>
    </row>
    <row r="120" spans="1:5" s="2" customFormat="1" ht="36" customHeight="1">
      <c r="A120" s="42"/>
      <c r="B120" s="57" t="s">
        <v>395</v>
      </c>
      <c r="C120" s="12">
        <f>115000</f>
        <v>115000</v>
      </c>
      <c r="D120" s="12">
        <v>120000</v>
      </c>
      <c r="E120" s="23">
        <v>120000</v>
      </c>
    </row>
    <row r="121" spans="1:5" s="2" customFormat="1" ht="51.75" customHeight="1">
      <c r="A121" s="42"/>
      <c r="B121" s="57" t="s">
        <v>394</v>
      </c>
      <c r="C121" s="12">
        <v>20000</v>
      </c>
      <c r="D121" s="12">
        <v>0</v>
      </c>
      <c r="E121" s="23">
        <v>0</v>
      </c>
    </row>
    <row r="122" spans="1:5" s="2" customFormat="1" ht="24.75" customHeight="1">
      <c r="A122" s="42" t="s">
        <v>269</v>
      </c>
      <c r="B122" s="15" t="s">
        <v>268</v>
      </c>
      <c r="C122" s="28">
        <f>C123</f>
        <v>85.39999999999999</v>
      </c>
      <c r="D122" s="28">
        <f>D123</f>
        <v>0</v>
      </c>
      <c r="E122" s="28">
        <f>E123</f>
        <v>0</v>
      </c>
    </row>
    <row r="123" spans="1:5" s="2" customFormat="1" ht="39" customHeight="1">
      <c r="A123" s="42" t="s">
        <v>270</v>
      </c>
      <c r="B123" s="15" t="s">
        <v>266</v>
      </c>
      <c r="C123" s="28">
        <f>C124+C125+C126+C127+C128+C129+C130+C131+C132+C133+C134+C135+C136+C137+C138</f>
        <v>85.39999999999999</v>
      </c>
      <c r="D123" s="28">
        <f>D124+D125+D126+D127+D128+D129+D130+D131+D132+D133+D134+D135+D136+D137+D138</f>
        <v>0</v>
      </c>
      <c r="E123" s="28">
        <f>E124+E125+E126+E127+E128+E129+E130+E131+E132+E133+E134+E135+E136+E137+E138</f>
        <v>0</v>
      </c>
    </row>
    <row r="124" spans="1:5" s="2" customFormat="1" ht="35.25" customHeight="1">
      <c r="A124" s="42" t="s">
        <v>271</v>
      </c>
      <c r="B124" s="62" t="s">
        <v>267</v>
      </c>
      <c r="C124" s="63">
        <v>5.2</v>
      </c>
      <c r="D124" s="23">
        <v>0</v>
      </c>
      <c r="E124" s="23">
        <v>0</v>
      </c>
    </row>
    <row r="125" spans="1:5" s="2" customFormat="1" ht="35.25" customHeight="1">
      <c r="A125" s="42" t="s">
        <v>272</v>
      </c>
      <c r="B125" s="62" t="s">
        <v>247</v>
      </c>
      <c r="C125" s="63">
        <v>1.9</v>
      </c>
      <c r="D125" s="23">
        <v>0</v>
      </c>
      <c r="E125" s="23">
        <v>0</v>
      </c>
    </row>
    <row r="126" spans="1:5" s="2" customFormat="1" ht="33.75" customHeight="1">
      <c r="A126" s="42" t="s">
        <v>273</v>
      </c>
      <c r="B126" s="62" t="s">
        <v>265</v>
      </c>
      <c r="C126" s="63">
        <v>6.1</v>
      </c>
      <c r="D126" s="23">
        <v>0</v>
      </c>
      <c r="E126" s="23">
        <v>0</v>
      </c>
    </row>
    <row r="127" spans="1:5" s="2" customFormat="1" ht="34.5" customHeight="1">
      <c r="A127" s="42" t="s">
        <v>274</v>
      </c>
      <c r="B127" s="62" t="s">
        <v>248</v>
      </c>
      <c r="C127" s="63">
        <v>6.8</v>
      </c>
      <c r="D127" s="23">
        <v>0</v>
      </c>
      <c r="E127" s="23">
        <v>0</v>
      </c>
    </row>
    <row r="128" spans="1:5" s="2" customFormat="1" ht="48" customHeight="1">
      <c r="A128" s="42" t="s">
        <v>275</v>
      </c>
      <c r="B128" s="62" t="s">
        <v>249</v>
      </c>
      <c r="C128" s="63">
        <v>11.2</v>
      </c>
      <c r="D128" s="23">
        <v>0</v>
      </c>
      <c r="E128" s="23">
        <v>0</v>
      </c>
    </row>
    <row r="129" spans="1:5" s="2" customFormat="1" ht="35.25" customHeight="1">
      <c r="A129" s="42" t="s">
        <v>243</v>
      </c>
      <c r="B129" s="62" t="s">
        <v>250</v>
      </c>
      <c r="C129" s="63">
        <v>5.3</v>
      </c>
      <c r="D129" s="23">
        <v>0</v>
      </c>
      <c r="E129" s="23">
        <v>0</v>
      </c>
    </row>
    <row r="130" spans="1:5" s="2" customFormat="1" ht="34.5" customHeight="1">
      <c r="A130" s="42" t="s">
        <v>244</v>
      </c>
      <c r="B130" s="62" t="s">
        <v>251</v>
      </c>
      <c r="C130" s="63">
        <v>3.3</v>
      </c>
      <c r="D130" s="23">
        <v>0</v>
      </c>
      <c r="E130" s="23">
        <v>0</v>
      </c>
    </row>
    <row r="131" spans="1:5" s="2" customFormat="1" ht="36.75" customHeight="1">
      <c r="A131" s="42" t="s">
        <v>245</v>
      </c>
      <c r="B131" s="62" t="s">
        <v>252</v>
      </c>
      <c r="C131" s="63">
        <v>3.3</v>
      </c>
      <c r="D131" s="23">
        <v>0</v>
      </c>
      <c r="E131" s="23">
        <v>0</v>
      </c>
    </row>
    <row r="132" spans="1:5" s="2" customFormat="1" ht="36" customHeight="1">
      <c r="A132" s="42" t="s">
        <v>276</v>
      </c>
      <c r="B132" s="62" t="s">
        <v>253</v>
      </c>
      <c r="C132" s="63">
        <v>0.4</v>
      </c>
      <c r="D132" s="23">
        <v>0</v>
      </c>
      <c r="E132" s="23">
        <v>0</v>
      </c>
    </row>
    <row r="133" spans="1:5" s="2" customFormat="1" ht="36" customHeight="1">
      <c r="A133" s="42" t="s">
        <v>277</v>
      </c>
      <c r="B133" s="62" t="s">
        <v>254</v>
      </c>
      <c r="C133" s="63">
        <v>2.8</v>
      </c>
      <c r="D133" s="23">
        <v>0</v>
      </c>
      <c r="E133" s="23">
        <v>0</v>
      </c>
    </row>
    <row r="134" spans="1:5" s="2" customFormat="1" ht="36" customHeight="1">
      <c r="A134" s="42" t="s">
        <v>278</v>
      </c>
      <c r="B134" s="62" t="s">
        <v>255</v>
      </c>
      <c r="C134" s="63">
        <v>3.5</v>
      </c>
      <c r="D134" s="23">
        <v>0</v>
      </c>
      <c r="E134" s="23">
        <v>0</v>
      </c>
    </row>
    <row r="135" spans="1:5" s="2" customFormat="1" ht="36" customHeight="1">
      <c r="A135" s="42" t="s">
        <v>279</v>
      </c>
      <c r="B135" s="64" t="s">
        <v>256</v>
      </c>
      <c r="C135" s="63">
        <v>2.2</v>
      </c>
      <c r="D135" s="23">
        <v>0</v>
      </c>
      <c r="E135" s="23">
        <v>0</v>
      </c>
    </row>
    <row r="136" spans="1:5" s="2" customFormat="1" ht="48" customHeight="1">
      <c r="A136" s="42" t="s">
        <v>246</v>
      </c>
      <c r="B136" s="62" t="s">
        <v>264</v>
      </c>
      <c r="C136" s="63">
        <v>7</v>
      </c>
      <c r="D136" s="23">
        <v>0</v>
      </c>
      <c r="E136" s="23">
        <v>0</v>
      </c>
    </row>
    <row r="137" spans="1:5" s="2" customFormat="1" ht="24" customHeight="1">
      <c r="A137" s="42" t="s">
        <v>280</v>
      </c>
      <c r="B137" s="62" t="s">
        <v>257</v>
      </c>
      <c r="C137" s="63">
        <v>2</v>
      </c>
      <c r="D137" s="23">
        <v>0</v>
      </c>
      <c r="E137" s="23">
        <v>0</v>
      </c>
    </row>
    <row r="138" spans="1:5" s="2" customFormat="1" ht="36" customHeight="1">
      <c r="A138" s="42" t="s">
        <v>281</v>
      </c>
      <c r="B138" s="62" t="s">
        <v>258</v>
      </c>
      <c r="C138" s="63">
        <v>24.4</v>
      </c>
      <c r="D138" s="23">
        <v>0</v>
      </c>
      <c r="E138" s="23">
        <v>0</v>
      </c>
    </row>
    <row r="139" spans="1:5" s="2" customFormat="1" ht="27.75" customHeight="1">
      <c r="A139" s="14" t="s">
        <v>26</v>
      </c>
      <c r="B139" s="27" t="s">
        <v>16</v>
      </c>
      <c r="C139" s="28">
        <f>C140+C216</f>
        <v>2637434.0000000005</v>
      </c>
      <c r="D139" s="28">
        <f>D140+D216</f>
        <v>1463101.1</v>
      </c>
      <c r="E139" s="28">
        <f>E140+E216</f>
        <v>792627.5</v>
      </c>
    </row>
    <row r="140" spans="1:5" s="2" customFormat="1" ht="34.5" customHeight="1">
      <c r="A140" s="42" t="s">
        <v>27</v>
      </c>
      <c r="B140" s="15" t="s">
        <v>60</v>
      </c>
      <c r="C140" s="25">
        <f>C141+C188+C159+C214</f>
        <v>2642094.4000000004</v>
      </c>
      <c r="D140" s="25">
        <f>D141+D188+D159+D214</f>
        <v>1463101.1</v>
      </c>
      <c r="E140" s="25">
        <f>E141+E188+E159+E214</f>
        <v>792627.5</v>
      </c>
    </row>
    <row r="141" spans="1:5" s="2" customFormat="1" ht="33.75" customHeight="1">
      <c r="A141" s="14" t="s">
        <v>132</v>
      </c>
      <c r="B141" s="15" t="s">
        <v>124</v>
      </c>
      <c r="C141" s="17">
        <f>C142</f>
        <v>542</v>
      </c>
      <c r="D141" s="17">
        <f>D142</f>
        <v>1272</v>
      </c>
      <c r="E141" s="17">
        <f>E142</f>
        <v>355</v>
      </c>
    </row>
    <row r="142" spans="1:5" s="2" customFormat="1" ht="47.25" customHeight="1">
      <c r="A142" s="42" t="s">
        <v>133</v>
      </c>
      <c r="B142" s="48" t="s">
        <v>216</v>
      </c>
      <c r="C142" s="23">
        <v>542</v>
      </c>
      <c r="D142" s="30">
        <f>791+481</f>
        <v>1272</v>
      </c>
      <c r="E142" s="30">
        <f>736-381</f>
        <v>355</v>
      </c>
    </row>
    <row r="143" spans="1:5" s="2" customFormat="1" ht="36" customHeight="1" hidden="1">
      <c r="A143" s="42" t="s">
        <v>72</v>
      </c>
      <c r="B143" s="44" t="s">
        <v>73</v>
      </c>
      <c r="C143" s="25">
        <f>C144+C145+C146+C149</f>
        <v>0</v>
      </c>
      <c r="D143" s="30"/>
      <c r="E143" s="30"/>
    </row>
    <row r="144" spans="1:5" s="2" customFormat="1" ht="31.5" customHeight="1" hidden="1">
      <c r="A144" s="42" t="s">
        <v>74</v>
      </c>
      <c r="B144" s="45" t="s">
        <v>95</v>
      </c>
      <c r="C144" s="45"/>
      <c r="D144" s="30"/>
      <c r="E144" s="30"/>
    </row>
    <row r="145" spans="1:5" s="2" customFormat="1" ht="27" customHeight="1" hidden="1">
      <c r="A145" s="42" t="s">
        <v>87</v>
      </c>
      <c r="B145" s="44" t="s">
        <v>86</v>
      </c>
      <c r="C145" s="44"/>
      <c r="D145" s="30"/>
      <c r="E145" s="30"/>
    </row>
    <row r="146" spans="1:5" s="2" customFormat="1" ht="34.5" customHeight="1" hidden="1">
      <c r="A146" s="42" t="s">
        <v>75</v>
      </c>
      <c r="B146" s="45" t="s">
        <v>94</v>
      </c>
      <c r="C146" s="45"/>
      <c r="D146" s="30"/>
      <c r="E146" s="30"/>
    </row>
    <row r="147" spans="1:5" s="2" customFormat="1" ht="32.25" customHeight="1" hidden="1">
      <c r="A147" s="42" t="s">
        <v>80</v>
      </c>
      <c r="B147" s="45" t="s">
        <v>90</v>
      </c>
      <c r="C147" s="45"/>
      <c r="D147" s="30"/>
      <c r="E147" s="30"/>
    </row>
    <row r="148" spans="1:5" s="2" customFormat="1" ht="108.75" customHeight="1" hidden="1">
      <c r="A148" s="42" t="s">
        <v>77</v>
      </c>
      <c r="B148" s="31" t="s">
        <v>102</v>
      </c>
      <c r="C148" s="31"/>
      <c r="D148" s="30"/>
      <c r="E148" s="30"/>
    </row>
    <row r="149" spans="1:5" s="2" customFormat="1" ht="134.25" customHeight="1" hidden="1">
      <c r="A149" s="42" t="s">
        <v>79</v>
      </c>
      <c r="B149" s="31" t="s">
        <v>101</v>
      </c>
      <c r="C149" s="31"/>
      <c r="D149" s="30"/>
      <c r="E149" s="30"/>
    </row>
    <row r="150" spans="1:5" s="2" customFormat="1" ht="105" customHeight="1" hidden="1">
      <c r="A150" s="42" t="s">
        <v>78</v>
      </c>
      <c r="B150" s="31" t="s">
        <v>103</v>
      </c>
      <c r="C150" s="31"/>
      <c r="D150" s="30"/>
      <c r="E150" s="30"/>
    </row>
    <row r="151" spans="1:5" s="2" customFormat="1" ht="83.25" customHeight="1" hidden="1">
      <c r="A151" s="42" t="s">
        <v>81</v>
      </c>
      <c r="B151" s="31" t="s">
        <v>99</v>
      </c>
      <c r="C151" s="31"/>
      <c r="D151" s="30"/>
      <c r="E151" s="30"/>
    </row>
    <row r="152" spans="1:5" s="2" customFormat="1" ht="47.25" customHeight="1" hidden="1">
      <c r="A152" s="42" t="s">
        <v>85</v>
      </c>
      <c r="B152" s="45" t="s">
        <v>93</v>
      </c>
      <c r="C152" s="45"/>
      <c r="D152" s="30"/>
      <c r="E152" s="30"/>
    </row>
    <row r="153" spans="1:5" s="2" customFormat="1" ht="63" customHeight="1" hidden="1">
      <c r="A153" s="42" t="s">
        <v>88</v>
      </c>
      <c r="B153" s="45" t="s">
        <v>96</v>
      </c>
      <c r="C153" s="45"/>
      <c r="D153" s="30"/>
      <c r="E153" s="30"/>
    </row>
    <row r="154" spans="1:5" s="2" customFormat="1" ht="75.75" customHeight="1" hidden="1">
      <c r="A154" s="42" t="s">
        <v>89</v>
      </c>
      <c r="B154" s="31" t="s">
        <v>97</v>
      </c>
      <c r="C154" s="31"/>
      <c r="D154" s="30"/>
      <c r="E154" s="30"/>
    </row>
    <row r="155" spans="1:5" s="2" customFormat="1" ht="66" customHeight="1" hidden="1">
      <c r="A155" s="42" t="s">
        <v>91</v>
      </c>
      <c r="B155" s="45" t="s">
        <v>92</v>
      </c>
      <c r="C155" s="45"/>
      <c r="D155" s="30"/>
      <c r="E155" s="30"/>
    </row>
    <row r="156" spans="1:5" s="2" customFormat="1" ht="100.5" customHeight="1" hidden="1">
      <c r="A156" s="42" t="s">
        <v>98</v>
      </c>
      <c r="B156" s="31" t="s">
        <v>100</v>
      </c>
      <c r="C156" s="31"/>
      <c r="D156" s="30"/>
      <c r="E156" s="30"/>
    </row>
    <row r="157" spans="1:5" s="2" customFormat="1" ht="101.25" customHeight="1" hidden="1">
      <c r="A157" s="42" t="s">
        <v>104</v>
      </c>
      <c r="B157" s="31" t="s">
        <v>105</v>
      </c>
      <c r="C157" s="31"/>
      <c r="D157" s="30"/>
      <c r="E157" s="30"/>
    </row>
    <row r="158" spans="1:5" s="2" customFormat="1" ht="101.25" customHeight="1" hidden="1">
      <c r="A158" s="42" t="s">
        <v>106</v>
      </c>
      <c r="B158" s="31" t="s">
        <v>107</v>
      </c>
      <c r="C158" s="31"/>
      <c r="D158" s="30"/>
      <c r="E158" s="30"/>
    </row>
    <row r="159" spans="1:5" s="2" customFormat="1" ht="39" customHeight="1">
      <c r="A159" s="43" t="s">
        <v>150</v>
      </c>
      <c r="B159" s="32" t="s">
        <v>159</v>
      </c>
      <c r="C159" s="25">
        <f>C160+C161+C162+C165+C166+C167+C168+C172+C169+C170+C171</f>
        <v>1871787.4000000001</v>
      </c>
      <c r="D159" s="25">
        <f>D160+D161+D162+D165+D166+D167+D168+D172+D169+D170+D171</f>
        <v>727616.1000000001</v>
      </c>
      <c r="E159" s="25">
        <f>E160+E161+E162+E165+E166+E167+E168+E172+E169+E170+E171</f>
        <v>67617.5</v>
      </c>
    </row>
    <row r="160" spans="1:5" s="2" customFormat="1" ht="67.5" customHeight="1">
      <c r="A160" s="42" t="s">
        <v>180</v>
      </c>
      <c r="B160" s="48" t="s">
        <v>235</v>
      </c>
      <c r="C160" s="23">
        <v>0</v>
      </c>
      <c r="D160" s="23">
        <v>0</v>
      </c>
      <c r="E160" s="23">
        <v>7699.4</v>
      </c>
    </row>
    <row r="161" spans="1:5" s="2" customFormat="1" ht="125.25" customHeight="1">
      <c r="A161" s="42" t="s">
        <v>168</v>
      </c>
      <c r="B161" s="48" t="s">
        <v>232</v>
      </c>
      <c r="C161" s="23">
        <v>25534</v>
      </c>
      <c r="D161" s="23">
        <v>5319</v>
      </c>
      <c r="E161" s="23">
        <f>13592-6310</f>
        <v>7282</v>
      </c>
    </row>
    <row r="162" spans="1:5" s="2" customFormat="1" ht="35.25" customHeight="1">
      <c r="A162" s="42" t="s">
        <v>169</v>
      </c>
      <c r="B162" s="49" t="s">
        <v>170</v>
      </c>
      <c r="C162" s="23">
        <f>C163+C164</f>
        <v>1695747.1</v>
      </c>
      <c r="D162" s="23">
        <f>D163+D164</f>
        <v>644883.6</v>
      </c>
      <c r="E162" s="23">
        <f>E163+E164</f>
        <v>0</v>
      </c>
    </row>
    <row r="163" spans="1:5" s="2" customFormat="1" ht="18" customHeight="1">
      <c r="A163" s="42"/>
      <c r="B163" s="31" t="s">
        <v>171</v>
      </c>
      <c r="C163" s="23">
        <v>1271810.3</v>
      </c>
      <c r="D163" s="23">
        <v>483662.7</v>
      </c>
      <c r="E163" s="23">
        <v>0</v>
      </c>
    </row>
    <row r="164" spans="1:5" s="2" customFormat="1" ht="21" customHeight="1">
      <c r="A164" s="46"/>
      <c r="B164" s="31" t="s">
        <v>172</v>
      </c>
      <c r="C164" s="23">
        <v>423936.8</v>
      </c>
      <c r="D164" s="23">
        <v>161220.9</v>
      </c>
      <c r="E164" s="23">
        <v>0</v>
      </c>
    </row>
    <row r="165" spans="1:5" s="2" customFormat="1" ht="110.25" customHeight="1">
      <c r="A165" s="46" t="s">
        <v>259</v>
      </c>
      <c r="B165" s="48" t="s">
        <v>239</v>
      </c>
      <c r="C165" s="23">
        <f>3265.2-428.4</f>
        <v>2836.7999999999997</v>
      </c>
      <c r="D165" s="23">
        <f>16326.3-927.9</f>
        <v>15398.4</v>
      </c>
      <c r="E165" s="30">
        <v>0</v>
      </c>
    </row>
    <row r="166" spans="1:5" s="2" customFormat="1" ht="67.5" customHeight="1">
      <c r="A166" s="33" t="s">
        <v>196</v>
      </c>
      <c r="B166" s="48" t="s">
        <v>197</v>
      </c>
      <c r="C166" s="23">
        <f>27120-724.2</f>
        <v>26395.8</v>
      </c>
      <c r="D166" s="23">
        <f>29051-793.7</f>
        <v>28257.3</v>
      </c>
      <c r="E166" s="23">
        <f>25871+3216-1292.9</f>
        <v>27794.1</v>
      </c>
    </row>
    <row r="167" spans="1:6" s="2" customFormat="1" ht="39" customHeight="1">
      <c r="A167" s="33" t="s">
        <v>233</v>
      </c>
      <c r="B167" s="48" t="s">
        <v>198</v>
      </c>
      <c r="C167" s="23">
        <f>5288.2-893.7+893.7+35.3</f>
        <v>5323.5</v>
      </c>
      <c r="D167" s="23">
        <v>5282</v>
      </c>
      <c r="E167" s="23">
        <v>5275</v>
      </c>
      <c r="F167" s="55"/>
    </row>
    <row r="168" spans="1:5" s="2" customFormat="1" ht="48" customHeight="1">
      <c r="A168" s="33" t="s">
        <v>294</v>
      </c>
      <c r="B168" s="48" t="s">
        <v>295</v>
      </c>
      <c r="C168" s="23">
        <v>12093.9</v>
      </c>
      <c r="D168" s="23">
        <v>0</v>
      </c>
      <c r="E168" s="23">
        <v>0</v>
      </c>
    </row>
    <row r="169" spans="1:5" s="2" customFormat="1" ht="48.75" customHeight="1">
      <c r="A169" s="33" t="s">
        <v>237</v>
      </c>
      <c r="B169" s="48" t="s">
        <v>238</v>
      </c>
      <c r="C169" s="23">
        <v>5500</v>
      </c>
      <c r="D169" s="23">
        <v>0</v>
      </c>
      <c r="E169" s="23">
        <v>0</v>
      </c>
    </row>
    <row r="170" spans="1:5" s="2" customFormat="1" ht="42.75" customHeight="1">
      <c r="A170" s="33" t="s">
        <v>332</v>
      </c>
      <c r="B170" s="48" t="s">
        <v>335</v>
      </c>
      <c r="C170" s="23">
        <v>5213.3</v>
      </c>
      <c r="D170" s="23">
        <v>0</v>
      </c>
      <c r="E170" s="23">
        <v>0</v>
      </c>
    </row>
    <row r="171" spans="1:5" s="2" customFormat="1" ht="57" customHeight="1">
      <c r="A171" s="33" t="s">
        <v>333</v>
      </c>
      <c r="B171" s="48" t="s">
        <v>334</v>
      </c>
      <c r="C171" s="23">
        <v>479.5</v>
      </c>
      <c r="D171" s="23">
        <v>0</v>
      </c>
      <c r="E171" s="23">
        <v>0</v>
      </c>
    </row>
    <row r="172" spans="1:5" s="2" customFormat="1" ht="27" customHeight="1">
      <c r="A172" s="43" t="s">
        <v>151</v>
      </c>
      <c r="B172" s="32" t="s">
        <v>86</v>
      </c>
      <c r="C172" s="25">
        <f>C173+C174+C175+C176+C177+C178+C179+C180+C181+C182+C183+C186+C187+C184+C185</f>
        <v>92663.5</v>
      </c>
      <c r="D172" s="25">
        <f>D173+D174+D175+D176+D177+D178+D179+D180+D181+D182+D183+D186+D187+D184+D185</f>
        <v>28475.8</v>
      </c>
      <c r="E172" s="25">
        <f>E173+E174+E175+E176+E177+E178+E179+E180+E181+E182+E183+E186+E187+E184+E185</f>
        <v>19567</v>
      </c>
    </row>
    <row r="173" spans="1:5" s="2" customFormat="1" ht="39" customHeight="1">
      <c r="A173" s="42" t="s">
        <v>157</v>
      </c>
      <c r="B173" s="48" t="s">
        <v>158</v>
      </c>
      <c r="C173" s="23">
        <v>2716</v>
      </c>
      <c r="D173" s="23">
        <v>2716</v>
      </c>
      <c r="E173" s="30">
        <v>2716</v>
      </c>
    </row>
    <row r="174" spans="1:5" s="2" customFormat="1" ht="64.5" customHeight="1">
      <c r="A174" s="42" t="s">
        <v>236</v>
      </c>
      <c r="B174" s="48" t="s">
        <v>397</v>
      </c>
      <c r="C174" s="102">
        <f>46028.8-690.4</f>
        <v>45338.4</v>
      </c>
      <c r="D174" s="23">
        <v>0</v>
      </c>
      <c r="E174" s="30">
        <v>2050</v>
      </c>
    </row>
    <row r="175" spans="1:5" s="2" customFormat="1" ht="50.25" customHeight="1">
      <c r="A175" s="42" t="s">
        <v>177</v>
      </c>
      <c r="B175" s="48" t="s">
        <v>230</v>
      </c>
      <c r="C175" s="23">
        <v>0</v>
      </c>
      <c r="D175" s="23">
        <v>2864</v>
      </c>
      <c r="E175" s="30">
        <v>0</v>
      </c>
    </row>
    <row r="176" spans="1:5" s="2" customFormat="1" ht="35.25" customHeight="1">
      <c r="A176" s="42" t="s">
        <v>174</v>
      </c>
      <c r="B176" s="48" t="s">
        <v>175</v>
      </c>
      <c r="C176" s="23">
        <f>3762.6+584.2</f>
        <v>4346.8</v>
      </c>
      <c r="D176" s="23">
        <v>0</v>
      </c>
      <c r="E176" s="30">
        <v>0</v>
      </c>
    </row>
    <row r="177" spans="1:5" s="2" customFormat="1" ht="50.25" customHeight="1">
      <c r="A177" s="42" t="s">
        <v>391</v>
      </c>
      <c r="B177" s="48" t="s">
        <v>392</v>
      </c>
      <c r="C177" s="23">
        <v>70</v>
      </c>
      <c r="D177" s="23">
        <v>0</v>
      </c>
      <c r="E177" s="30">
        <v>0</v>
      </c>
    </row>
    <row r="178" spans="1:5" s="2" customFormat="1" ht="132" customHeight="1">
      <c r="A178" s="42" t="s">
        <v>324</v>
      </c>
      <c r="B178" s="48" t="s">
        <v>325</v>
      </c>
      <c r="C178" s="23">
        <v>181</v>
      </c>
      <c r="D178" s="23">
        <v>0</v>
      </c>
      <c r="E178" s="30">
        <v>0</v>
      </c>
    </row>
    <row r="179" spans="1:5" s="2" customFormat="1" ht="78.75" customHeight="1">
      <c r="A179" s="42" t="s">
        <v>178</v>
      </c>
      <c r="B179" s="48" t="s">
        <v>228</v>
      </c>
      <c r="C179" s="23">
        <v>597.8</v>
      </c>
      <c r="D179" s="23">
        <v>0</v>
      </c>
      <c r="E179" s="30">
        <v>0</v>
      </c>
    </row>
    <row r="180" spans="1:5" s="2" customFormat="1" ht="97.5" customHeight="1">
      <c r="A180" s="42" t="s">
        <v>173</v>
      </c>
      <c r="B180" s="48" t="s">
        <v>229</v>
      </c>
      <c r="C180" s="23">
        <v>275</v>
      </c>
      <c r="D180" s="23">
        <f>277-1</f>
        <v>276</v>
      </c>
      <c r="E180" s="30">
        <f>291-1</f>
        <v>290</v>
      </c>
    </row>
    <row r="181" spans="1:5" s="2" customFormat="1" ht="132" customHeight="1">
      <c r="A181" s="42" t="s">
        <v>393</v>
      </c>
      <c r="B181" s="48" t="s">
        <v>396</v>
      </c>
      <c r="C181" s="23">
        <v>67.5</v>
      </c>
      <c r="D181" s="23">
        <v>0</v>
      </c>
      <c r="E181" s="30">
        <v>0</v>
      </c>
    </row>
    <row r="182" spans="1:5" s="2" customFormat="1" ht="146.25" customHeight="1">
      <c r="A182" s="42" t="s">
        <v>176</v>
      </c>
      <c r="B182" s="48" t="s">
        <v>240</v>
      </c>
      <c r="C182" s="23">
        <v>0</v>
      </c>
      <c r="D182" s="23">
        <f>2333-1890.2</f>
        <v>442.79999999999995</v>
      </c>
      <c r="E182" s="30">
        <v>0</v>
      </c>
    </row>
    <row r="183" spans="1:5" s="2" customFormat="1" ht="64.5" customHeight="1">
      <c r="A183" s="42" t="s">
        <v>152</v>
      </c>
      <c r="B183" s="78" t="s">
        <v>398</v>
      </c>
      <c r="C183" s="79">
        <v>7125</v>
      </c>
      <c r="D183" s="23">
        <v>0</v>
      </c>
      <c r="E183" s="30">
        <v>0</v>
      </c>
    </row>
    <row r="184" spans="1:5" s="2" customFormat="1" ht="60" customHeight="1">
      <c r="A184" s="90" t="s">
        <v>372</v>
      </c>
      <c r="B184" s="100" t="s">
        <v>399</v>
      </c>
      <c r="C184" s="101">
        <f>152+2000+4848</f>
        <v>7000</v>
      </c>
      <c r="D184" s="77">
        <v>0</v>
      </c>
      <c r="E184" s="30">
        <v>0</v>
      </c>
    </row>
    <row r="185" spans="1:5" s="2" customFormat="1" ht="70.5" customHeight="1">
      <c r="A185" s="90" t="s">
        <v>371</v>
      </c>
      <c r="B185" s="64" t="s">
        <v>374</v>
      </c>
      <c r="C185" s="101">
        <f>2000-2000</f>
        <v>0</v>
      </c>
      <c r="D185" s="77">
        <v>0</v>
      </c>
      <c r="E185" s="30">
        <v>0</v>
      </c>
    </row>
    <row r="186" spans="1:5" s="2" customFormat="1" ht="79.5" customHeight="1">
      <c r="A186" s="42" t="s">
        <v>207</v>
      </c>
      <c r="B186" s="48" t="s">
        <v>234</v>
      </c>
      <c r="C186" s="23">
        <v>15926</v>
      </c>
      <c r="D186" s="23">
        <v>14511</v>
      </c>
      <c r="E186" s="30">
        <v>14511</v>
      </c>
    </row>
    <row r="187" spans="1:5" s="2" customFormat="1" ht="63" customHeight="1">
      <c r="A187" s="42" t="s">
        <v>286</v>
      </c>
      <c r="B187" s="48" t="s">
        <v>287</v>
      </c>
      <c r="C187" s="23">
        <v>9020</v>
      </c>
      <c r="D187" s="23">
        <v>7666</v>
      </c>
      <c r="E187" s="30">
        <f>7667-7667</f>
        <v>0</v>
      </c>
    </row>
    <row r="188" spans="1:5" s="2" customFormat="1" ht="33" customHeight="1">
      <c r="A188" s="43" t="s">
        <v>134</v>
      </c>
      <c r="B188" s="32" t="s">
        <v>123</v>
      </c>
      <c r="C188" s="25">
        <f>C189+C192+C201+C205+C206+C207+C209+C210+C208</f>
        <v>769765</v>
      </c>
      <c r="D188" s="25">
        <f>D189+D192+D201+D205+D206+D207+D209+D210+D208</f>
        <v>734213</v>
      </c>
      <c r="E188" s="25">
        <f>E189+E192+E201+E205+E206+E207+E209+E210+E208</f>
        <v>724655</v>
      </c>
    </row>
    <row r="189" spans="1:5" s="2" customFormat="1" ht="52.5" customHeight="1">
      <c r="A189" s="43" t="s">
        <v>184</v>
      </c>
      <c r="B189" s="32" t="s">
        <v>227</v>
      </c>
      <c r="C189" s="25">
        <f>C190+C191</f>
        <v>21211</v>
      </c>
      <c r="D189" s="25">
        <f>D190+D191</f>
        <v>21896</v>
      </c>
      <c r="E189" s="25">
        <f>E190+E191</f>
        <v>22627</v>
      </c>
    </row>
    <row r="190" spans="1:5" s="2" customFormat="1" ht="98.25" customHeight="1">
      <c r="A190" s="42" t="s">
        <v>136</v>
      </c>
      <c r="B190" s="48" t="s">
        <v>283</v>
      </c>
      <c r="C190" s="23">
        <v>19062</v>
      </c>
      <c r="D190" s="23">
        <v>19747</v>
      </c>
      <c r="E190" s="30">
        <v>20478</v>
      </c>
    </row>
    <row r="191" spans="1:5" s="2" customFormat="1" ht="98.25" customHeight="1">
      <c r="A191" s="42" t="s">
        <v>137</v>
      </c>
      <c r="B191" s="48" t="s">
        <v>284</v>
      </c>
      <c r="C191" s="23">
        <v>2149</v>
      </c>
      <c r="D191" s="23">
        <v>2149</v>
      </c>
      <c r="E191" s="23">
        <v>2149</v>
      </c>
    </row>
    <row r="192" spans="1:5" s="2" customFormat="1" ht="46.5">
      <c r="A192" s="43" t="s">
        <v>138</v>
      </c>
      <c r="B192" s="32" t="s">
        <v>115</v>
      </c>
      <c r="C192" s="25">
        <f>C193+C194+C195+C196+C197+C198+C199+C200</f>
        <v>6587</v>
      </c>
      <c r="D192" s="25">
        <f>D193+D194+D195+D196+D197+D198+D199+D200</f>
        <v>6164</v>
      </c>
      <c r="E192" s="25">
        <f>E193+E194+E195+E196+E197+E198+E199+E200</f>
        <v>6165</v>
      </c>
    </row>
    <row r="193" spans="1:5" s="2" customFormat="1" ht="62.25">
      <c r="A193" s="42" t="s">
        <v>139</v>
      </c>
      <c r="B193" s="48" t="s">
        <v>217</v>
      </c>
      <c r="C193" s="23">
        <v>2195</v>
      </c>
      <c r="D193" s="23">
        <v>2195</v>
      </c>
      <c r="E193" s="23">
        <v>2195</v>
      </c>
    </row>
    <row r="194" spans="1:5" s="2" customFormat="1" ht="80.25" customHeight="1">
      <c r="A194" s="42" t="s">
        <v>140</v>
      </c>
      <c r="B194" s="48" t="s">
        <v>282</v>
      </c>
      <c r="C194" s="23">
        <v>69</v>
      </c>
      <c r="D194" s="23">
        <v>69</v>
      </c>
      <c r="E194" s="23">
        <v>69</v>
      </c>
    </row>
    <row r="195" spans="1:5" s="2" customFormat="1" ht="89.25" customHeight="1">
      <c r="A195" s="42" t="s">
        <v>141</v>
      </c>
      <c r="B195" s="48" t="s">
        <v>222</v>
      </c>
      <c r="C195" s="23">
        <v>1609</v>
      </c>
      <c r="D195" s="23">
        <v>1601</v>
      </c>
      <c r="E195" s="23">
        <v>1602</v>
      </c>
    </row>
    <row r="196" spans="1:5" s="2" customFormat="1" ht="52.5" customHeight="1">
      <c r="A196" s="42" t="s">
        <v>181</v>
      </c>
      <c r="B196" s="48" t="s">
        <v>182</v>
      </c>
      <c r="C196" s="23">
        <v>492</v>
      </c>
      <c r="D196" s="23">
        <v>492</v>
      </c>
      <c r="E196" s="23">
        <v>492</v>
      </c>
    </row>
    <row r="197" spans="1:5" s="2" customFormat="1" ht="72.75" customHeight="1">
      <c r="A197" s="42" t="s">
        <v>142</v>
      </c>
      <c r="B197" s="48" t="s">
        <v>223</v>
      </c>
      <c r="C197" s="23">
        <f>655+415</f>
        <v>1070</v>
      </c>
      <c r="D197" s="23">
        <v>655</v>
      </c>
      <c r="E197" s="23">
        <v>655</v>
      </c>
    </row>
    <row r="198" spans="1:5" s="2" customFormat="1" ht="63.75" customHeight="1">
      <c r="A198" s="42" t="s">
        <v>143</v>
      </c>
      <c r="B198" s="48" t="s">
        <v>130</v>
      </c>
      <c r="C198" s="23">
        <v>662</v>
      </c>
      <c r="D198" s="23">
        <v>662</v>
      </c>
      <c r="E198" s="23">
        <v>662</v>
      </c>
    </row>
    <row r="199" spans="1:5" s="2" customFormat="1" ht="177.75" customHeight="1">
      <c r="A199" s="42" t="s">
        <v>165</v>
      </c>
      <c r="B199" s="48" t="s">
        <v>224</v>
      </c>
      <c r="C199" s="23">
        <v>239</v>
      </c>
      <c r="D199" s="23">
        <v>239</v>
      </c>
      <c r="E199" s="23">
        <v>239</v>
      </c>
    </row>
    <row r="200" spans="1:5" s="2" customFormat="1" ht="87.75" customHeight="1">
      <c r="A200" s="42" t="s">
        <v>166</v>
      </c>
      <c r="B200" s="48" t="s">
        <v>285</v>
      </c>
      <c r="C200" s="23">
        <v>251</v>
      </c>
      <c r="D200" s="23">
        <v>251</v>
      </c>
      <c r="E200" s="23">
        <v>251</v>
      </c>
    </row>
    <row r="201" spans="1:5" s="2" customFormat="1" ht="92.25" customHeight="1">
      <c r="A201" s="43" t="s">
        <v>183</v>
      </c>
      <c r="B201" s="50" t="s">
        <v>218</v>
      </c>
      <c r="C201" s="25">
        <f>C202+C203</f>
        <v>18675</v>
      </c>
      <c r="D201" s="25">
        <f>D202+D203</f>
        <v>18675</v>
      </c>
      <c r="E201" s="25">
        <f>E202+E203</f>
        <v>18675</v>
      </c>
    </row>
    <row r="202" spans="1:5" s="2" customFormat="1" ht="128.25" customHeight="1">
      <c r="A202" s="42" t="s">
        <v>144</v>
      </c>
      <c r="B202" s="48" t="s">
        <v>241</v>
      </c>
      <c r="C202" s="23">
        <v>17818</v>
      </c>
      <c r="D202" s="23">
        <v>17818</v>
      </c>
      <c r="E202" s="23">
        <v>17818</v>
      </c>
    </row>
    <row r="203" spans="1:5" s="2" customFormat="1" ht="109.5" customHeight="1">
      <c r="A203" s="42" t="s">
        <v>145</v>
      </c>
      <c r="B203" s="48" t="s">
        <v>185</v>
      </c>
      <c r="C203" s="23">
        <v>857</v>
      </c>
      <c r="D203" s="23">
        <v>857</v>
      </c>
      <c r="E203" s="23">
        <v>857</v>
      </c>
    </row>
    <row r="204" spans="1:5" s="2" customFormat="1" ht="64.5" customHeight="1" hidden="1">
      <c r="A204" s="42" t="s">
        <v>76</v>
      </c>
      <c r="B204" s="48" t="s">
        <v>122</v>
      </c>
      <c r="C204" s="23"/>
      <c r="D204" s="23"/>
      <c r="E204" s="23"/>
    </row>
    <row r="205" spans="1:5" s="2" customFormat="1" ht="68.25" customHeight="1">
      <c r="A205" s="42" t="s">
        <v>146</v>
      </c>
      <c r="B205" s="48" t="s">
        <v>221</v>
      </c>
      <c r="C205" s="23">
        <f>36324+10897+1816</f>
        <v>49037</v>
      </c>
      <c r="D205" s="23">
        <v>19813</v>
      </c>
      <c r="E205" s="30">
        <v>9907</v>
      </c>
    </row>
    <row r="206" spans="1:5" s="2" customFormat="1" ht="51" customHeight="1">
      <c r="A206" s="42" t="s">
        <v>135</v>
      </c>
      <c r="B206" s="51" t="s">
        <v>220</v>
      </c>
      <c r="C206" s="23">
        <v>3773</v>
      </c>
      <c r="D206" s="23">
        <v>3773</v>
      </c>
      <c r="E206" s="30">
        <v>3773</v>
      </c>
    </row>
    <row r="207" spans="1:5" s="2" customFormat="1" ht="69" customHeight="1">
      <c r="A207" s="42" t="s">
        <v>167</v>
      </c>
      <c r="B207" s="51" t="s">
        <v>225</v>
      </c>
      <c r="C207" s="23">
        <f>6-4</f>
        <v>2</v>
      </c>
      <c r="D207" s="23">
        <v>424</v>
      </c>
      <c r="E207" s="30">
        <v>40</v>
      </c>
    </row>
    <row r="208" spans="1:5" s="2" customFormat="1" ht="69.75" customHeight="1">
      <c r="A208" s="42" t="s">
        <v>208</v>
      </c>
      <c r="B208" s="52" t="s">
        <v>209</v>
      </c>
      <c r="C208" s="23">
        <v>18358</v>
      </c>
      <c r="D208" s="23">
        <v>18358</v>
      </c>
      <c r="E208" s="30">
        <v>18358</v>
      </c>
    </row>
    <row r="209" spans="1:5" s="2" customFormat="1" ht="35.25" customHeight="1">
      <c r="A209" s="42" t="s">
        <v>186</v>
      </c>
      <c r="B209" s="53" t="s">
        <v>226</v>
      </c>
      <c r="C209" s="23">
        <f>1958-1197</f>
        <v>761</v>
      </c>
      <c r="D209" s="23">
        <v>0</v>
      </c>
      <c r="E209" s="30">
        <v>0</v>
      </c>
    </row>
    <row r="210" spans="1:5" s="2" customFormat="1" ht="24.75" customHeight="1">
      <c r="A210" s="42" t="s">
        <v>147</v>
      </c>
      <c r="B210" s="32" t="s">
        <v>63</v>
      </c>
      <c r="C210" s="25">
        <f>C211+C212</f>
        <v>651361</v>
      </c>
      <c r="D210" s="25">
        <f>D211+D212</f>
        <v>645110</v>
      </c>
      <c r="E210" s="25">
        <f>E211+E212</f>
        <v>645110</v>
      </c>
    </row>
    <row r="211" spans="1:5" s="2" customFormat="1" ht="193.5" customHeight="1">
      <c r="A211" s="42" t="s">
        <v>148</v>
      </c>
      <c r="B211" s="54" t="s">
        <v>219</v>
      </c>
      <c r="C211" s="23">
        <f>382407-18358+21592-18358+715-187</f>
        <v>367811</v>
      </c>
      <c r="D211" s="23">
        <v>367283</v>
      </c>
      <c r="E211" s="23">
        <v>367283</v>
      </c>
    </row>
    <row r="212" spans="1:7" s="2" customFormat="1" ht="138" customHeight="1">
      <c r="A212" s="42" t="s">
        <v>149</v>
      </c>
      <c r="B212" s="48" t="s">
        <v>242</v>
      </c>
      <c r="C212" s="23">
        <f>272939+4888+5723</f>
        <v>283550</v>
      </c>
      <c r="D212" s="23">
        <v>277827</v>
      </c>
      <c r="E212" s="23">
        <v>277827</v>
      </c>
      <c r="G212" s="41"/>
    </row>
    <row r="213" spans="1:5" s="2" customFormat="1" ht="125.25" customHeight="1" hidden="1">
      <c r="A213" s="42"/>
      <c r="B213" s="31"/>
      <c r="C213" s="23"/>
      <c r="D213" s="23"/>
      <c r="E213" s="23"/>
    </row>
    <row r="214" spans="1:5" s="2" customFormat="1" ht="39" customHeight="1" hidden="1">
      <c r="A214" s="14" t="s">
        <v>187</v>
      </c>
      <c r="B214" s="15" t="s">
        <v>188</v>
      </c>
      <c r="C214" s="17">
        <f>C215</f>
        <v>0</v>
      </c>
      <c r="D214" s="23">
        <v>0</v>
      </c>
      <c r="E214" s="23">
        <v>0</v>
      </c>
    </row>
    <row r="215" spans="1:5" s="2" customFormat="1" ht="75" customHeight="1" hidden="1" thickBot="1">
      <c r="A215" s="39" t="s">
        <v>189</v>
      </c>
      <c r="B215" s="26" t="s">
        <v>190</v>
      </c>
      <c r="C215" s="23">
        <v>0</v>
      </c>
      <c r="D215" s="23">
        <v>0</v>
      </c>
      <c r="E215" s="23">
        <v>0</v>
      </c>
    </row>
    <row r="216" spans="1:5" s="2" customFormat="1" ht="50.25" customHeight="1">
      <c r="A216" s="42" t="s">
        <v>288</v>
      </c>
      <c r="B216" s="32" t="s">
        <v>292</v>
      </c>
      <c r="C216" s="25">
        <f>C217+C218+C219</f>
        <v>-4660.4</v>
      </c>
      <c r="D216" s="25">
        <f>D217+D218</f>
        <v>0</v>
      </c>
      <c r="E216" s="25">
        <f>E217+E218</f>
        <v>0</v>
      </c>
    </row>
    <row r="217" spans="1:5" s="2" customFormat="1" ht="50.25" customHeight="1">
      <c r="A217" s="42" t="s">
        <v>290</v>
      </c>
      <c r="B217" s="26" t="s">
        <v>293</v>
      </c>
      <c r="C217" s="23">
        <v>-136</v>
      </c>
      <c r="D217" s="23">
        <v>0</v>
      </c>
      <c r="E217" s="23">
        <v>0</v>
      </c>
    </row>
    <row r="218" spans="1:5" s="2" customFormat="1" ht="57.75" customHeight="1">
      <c r="A218" s="42" t="s">
        <v>289</v>
      </c>
      <c r="B218" s="26" t="s">
        <v>293</v>
      </c>
      <c r="C218" s="23">
        <v>-1512.2</v>
      </c>
      <c r="D218" s="23">
        <v>0</v>
      </c>
      <c r="E218" s="23">
        <v>0</v>
      </c>
    </row>
    <row r="219" spans="1:5" s="2" customFormat="1" ht="57" customHeight="1">
      <c r="A219" s="42" t="s">
        <v>291</v>
      </c>
      <c r="B219" s="26" t="s">
        <v>293</v>
      </c>
      <c r="C219" s="23">
        <v>-3012.2</v>
      </c>
      <c r="D219" s="23">
        <v>0</v>
      </c>
      <c r="E219" s="23">
        <v>0</v>
      </c>
    </row>
    <row r="220" spans="1:5" ht="24" customHeight="1">
      <c r="A220" s="27" t="s">
        <v>0</v>
      </c>
      <c r="B220" s="40" t="s">
        <v>19</v>
      </c>
      <c r="C220" s="17">
        <f>C16+C139</f>
        <v>3733339.6000000006</v>
      </c>
      <c r="D220" s="17">
        <f>D16+D139</f>
        <v>2469327</v>
      </c>
      <c r="E220" s="17">
        <f>E16+E139</f>
        <v>1809855.3</v>
      </c>
    </row>
    <row r="221" spans="1:5" ht="30" customHeight="1">
      <c r="A221" s="39" t="s">
        <v>1</v>
      </c>
      <c r="B221" s="26" t="s">
        <v>20</v>
      </c>
      <c r="C221" s="12">
        <f>SUM(C139)</f>
        <v>2637434.0000000005</v>
      </c>
      <c r="D221" s="12">
        <f>SUM(D139)</f>
        <v>1463101.1</v>
      </c>
      <c r="E221" s="12">
        <f>SUM(E139)</f>
        <v>792627.5</v>
      </c>
    </row>
    <row r="222" spans="1:5" ht="30.75" customHeight="1">
      <c r="A222" s="27" t="s">
        <v>2</v>
      </c>
      <c r="B222" s="40" t="s">
        <v>21</v>
      </c>
      <c r="C222" s="17">
        <f>C220</f>
        <v>3733339.6000000006</v>
      </c>
      <c r="D222" s="17">
        <f>D220</f>
        <v>2469327</v>
      </c>
      <c r="E222" s="17">
        <f>E220</f>
        <v>1809855.3</v>
      </c>
    </row>
    <row r="227" ht="16.5" customHeight="1"/>
    <row r="231" ht="16.5" customHeight="1"/>
    <row r="232" ht="38.25" customHeight="1"/>
    <row r="233" ht="16.5" customHeight="1"/>
    <row r="234" ht="28.5" customHeight="1"/>
    <row r="235" ht="21" customHeight="1"/>
    <row r="236" ht="20.25" customHeight="1"/>
    <row r="237" ht="18.75" customHeight="1"/>
    <row r="238" ht="21" customHeight="1"/>
    <row r="239" ht="17.25" customHeight="1"/>
    <row r="240" ht="17.25" customHeight="1"/>
    <row r="243" ht="17.25" customHeight="1"/>
    <row r="244" ht="17.25" customHeight="1"/>
    <row r="246" ht="17.25" customHeight="1"/>
    <row r="264" ht="28.5" customHeight="1"/>
    <row r="265" ht="22.5" customHeight="1"/>
    <row r="281" ht="25.5" customHeight="1"/>
    <row r="282" ht="39" customHeight="1"/>
    <row r="283" ht="13.5" customHeight="1"/>
    <row r="291" ht="72" customHeight="1"/>
    <row r="307" ht="72.75" customHeight="1"/>
    <row r="317" ht="60" customHeight="1"/>
    <row r="318" ht="28.5" customHeight="1"/>
    <row r="335" ht="28.5" customHeight="1"/>
    <row r="339" ht="18" customHeight="1"/>
    <row r="340" ht="20.25" customHeight="1"/>
    <row r="341" ht="13.5" customHeight="1"/>
    <row r="342" ht="15" customHeight="1"/>
    <row r="344" ht="21.75" customHeight="1"/>
    <row r="345" ht="11.25" customHeight="1"/>
    <row r="346" ht="12.75" customHeight="1"/>
    <row r="347" ht="18.75" customHeight="1"/>
    <row r="348" ht="15.75" customHeight="1"/>
    <row r="349" ht="22.5" customHeight="1"/>
  </sheetData>
  <sheetProtection/>
  <mergeCells count="9">
    <mergeCell ref="B1:E1"/>
    <mergeCell ref="B2:E2"/>
    <mergeCell ref="B3:E3"/>
    <mergeCell ref="B4:E4"/>
    <mergeCell ref="A10:D10"/>
    <mergeCell ref="A11:D11"/>
    <mergeCell ref="B7:E7"/>
    <mergeCell ref="B8:E8"/>
    <mergeCell ref="B6:E6"/>
  </mergeCells>
  <printOptions/>
  <pageMargins left="0.8267716535433072" right="0.15748031496062992" top="0.4724409448818898" bottom="0.4724409448818898" header="0.2362204724409449" footer="0.2362204724409449"/>
  <pageSetup fitToHeight="19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Монахова Лариса Анатольевна</cp:lastModifiedBy>
  <cp:lastPrinted>2021-08-20T09:09:38Z</cp:lastPrinted>
  <dcterms:created xsi:type="dcterms:W3CDTF">1999-10-28T10:18:25Z</dcterms:created>
  <dcterms:modified xsi:type="dcterms:W3CDTF">2021-08-20T09:27:25Z</dcterms:modified>
  <cp:category/>
  <cp:version/>
  <cp:contentType/>
  <cp:contentStatus/>
</cp:coreProperties>
</file>