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0" windowWidth="9216" windowHeight="1320" firstSheet="1" activeTab="1"/>
  </bookViews>
  <sheets>
    <sheet name="прил-14 источники" sheetId="1" state="hidden" r:id="rId1"/>
    <sheet name="Лист1" sheetId="2" r:id="rId2"/>
  </sheets>
  <definedNames>
    <definedName name="_xlnm.Print_Titles" localSheetId="0">'прил-14 источники'!$21:$21</definedName>
    <definedName name="_xlnm.Print_Area" localSheetId="1">'Лист1'!$A$2:$G$34</definedName>
    <definedName name="_xlnm.Print_Area" localSheetId="0">'прил-14 источники'!$A$1:$F$37</definedName>
  </definedNames>
  <calcPr fullCalcOnLoad="1"/>
</workbook>
</file>

<file path=xl/sharedStrings.xml><?xml version="1.0" encoding="utf-8"?>
<sst xmlns="http://schemas.openxmlformats.org/spreadsheetml/2006/main" count="93" uniqueCount="52">
  <si>
    <t>Дефицит бюджета города Лыткарино</t>
  </si>
  <si>
    <t>01 02 00 00 04 0000 810</t>
  </si>
  <si>
    <t>01 05 02 01 04 0000 510</t>
  </si>
  <si>
    <t xml:space="preserve">     Увеличение прочих остатков денежных средств бюджетов городских округов</t>
  </si>
  <si>
    <t>01 05 02 01 04 0000 610</t>
  </si>
  <si>
    <t xml:space="preserve">     Уменьшение прочих остатков денежных средств бюджетов городских округов</t>
  </si>
  <si>
    <t>(тыс. рублей)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</si>
  <si>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</si>
  <si>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</si>
  <si>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</si>
  <si>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</si>
  <si>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</si>
  <si>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</si>
  <si>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</si>
  <si>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</si>
  <si>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</si>
  <si>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      Исполнение государственных и муниципальных гарантий в валюте Российской Федерации</t>
  </si>
  <si>
    <t>000</t>
  </si>
  <si>
    <t>Код</t>
  </si>
  <si>
    <t>Наименование</t>
  </si>
  <si>
    <t xml:space="preserve">Сумма </t>
  </si>
  <si>
    <t>001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</si>
  <si>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</si>
  <si>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</si>
  <si>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01 06 04 01 00 0000 000</t>
  </si>
  <si>
    <t xml:space="preserve">          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</si>
  <si>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</si>
  <si>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01 06 04 01 04 0000 810</t>
  </si>
  <si>
    <t xml:space="preserve">            Получение кредитов от кредитных организаций бюджетами городских округов в валюте Российской Федерации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</si>
  <si>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</si>
  <si>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                   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</si>
  <si>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01 02 00 00 04 0000 710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</si>
  <si>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</si>
  <si>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 </t>
  </si>
  <si>
    <t xml:space="preserve">Источники 
внутреннего финансирования дефицита бюджета города Лыткарино 
на 2018 год     
</t>
  </si>
  <si>
    <t xml:space="preserve">                                             к бюджету города Лыткарино на 2018 год</t>
  </si>
  <si>
    <t>(Приложение 15</t>
  </si>
  <si>
    <t xml:space="preserve">                                          и на плановый период 2019 и 2020 годов)</t>
  </si>
  <si>
    <t xml:space="preserve"> Приложение 6
к изменениям и дополнениям 
к бюджету города Лыткарино на 2018 год
и на плановый период  2019  и  2020 годов</t>
  </si>
  <si>
    <t>собств.дох.</t>
  </si>
  <si>
    <t>% деф-та</t>
  </si>
  <si>
    <t>2021 год</t>
  </si>
  <si>
    <t>2020 г.</t>
  </si>
  <si>
    <t>2022 год</t>
  </si>
  <si>
    <t xml:space="preserve"> Приложение 8
к изменениям и дополнениям 
к бюджету городского округа Лыткарино на 2020 год
и на плановый период  2021  и  2022 годов</t>
  </si>
  <si>
    <t xml:space="preserve">                                             к бюджету городского округа Лыткарино на 2021 год</t>
  </si>
  <si>
    <t>2023 год</t>
  </si>
  <si>
    <t>Дефицит (-) , профицит (+) бюджета городского округа Лыткарино</t>
  </si>
  <si>
    <t xml:space="preserve">                                          и на плановый период 2022 и 2023 годов)</t>
  </si>
  <si>
    <t>Источники 
внутреннего финансирования дефицита бюджета городского округа Лыткарино 
на 2021 год и на плановый период 2022 и 2023 годов</t>
  </si>
  <si>
    <t xml:space="preserve"> ( Приложение 9</t>
  </si>
  <si>
    <t xml:space="preserve"> Приложение 7
к изменениям и дополнениям 
к бюджету городского округа Лыткарино на 2021 год
 и на плановый период 2022 и 2023 годов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</si>
</sst>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0.00000%"/>
    <numFmt numFmtId="178" formatCode="#,##0.0000"/>
    <numFmt numFmtId="179" formatCode="0.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8">
    <font>
      <sz val="10"/>
      <name val="Arial Cy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9.5"/>
      <name val="Arial Cyr"/>
      <family val="2"/>
    </font>
    <font>
      <sz val="9.5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57"/>
      <name val="Times New Roman CYR"/>
      <family val="1"/>
    </font>
    <font>
      <sz val="12"/>
      <color indexed="57"/>
      <name val="Times New Roman Cyr"/>
      <family val="1"/>
    </font>
    <font>
      <b/>
      <sz val="11"/>
      <color indexed="57"/>
      <name val="Times New Roman Cyr"/>
      <family val="1"/>
    </font>
    <font>
      <b/>
      <sz val="12"/>
      <color indexed="57"/>
      <name val="Times New Roman Cyr"/>
      <family val="1"/>
    </font>
    <font>
      <u val="single"/>
      <sz val="11"/>
      <color indexed="57"/>
      <name val="Times New Roman Cyr"/>
      <family val="1"/>
    </font>
    <font>
      <vertAlign val="superscript"/>
      <sz val="11"/>
      <color indexed="57"/>
      <name val="Times New Roman CYR"/>
      <family val="1"/>
    </font>
    <font>
      <sz val="13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Times New Roman CYR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name val="Times New Roman Cyr"/>
      <family val="0"/>
    </font>
    <font>
      <b/>
      <sz val="12"/>
      <color indexed="10"/>
      <name val="Arial"/>
      <family val="2"/>
    </font>
    <font>
      <b/>
      <sz val="11"/>
      <color indexed="8"/>
      <name val="Times New Roman Cyr"/>
      <family val="1"/>
    </font>
    <font>
      <sz val="11"/>
      <color indexed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color indexed="60"/>
      <name val="Times New Roman Cyr"/>
      <family val="1"/>
    </font>
    <font>
      <sz val="10"/>
      <color indexed="60"/>
      <name val="Arial Cyr"/>
      <family val="0"/>
    </font>
    <font>
      <sz val="12"/>
      <color indexed="60"/>
      <name val="Times New Roman Cyr"/>
      <family val="0"/>
    </font>
    <font>
      <sz val="12"/>
      <color indexed="60"/>
      <name val="Arial Cyr"/>
      <family val="0"/>
    </font>
    <font>
      <b/>
      <sz val="12"/>
      <color indexed="60"/>
      <name val="Times New Roman Cyr"/>
      <family val="0"/>
    </font>
    <font>
      <b/>
      <sz val="12"/>
      <color indexed="6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C00000"/>
      <name val="Times New Roman Cyr"/>
      <family val="1"/>
    </font>
    <font>
      <sz val="10"/>
      <color rgb="FFC00000"/>
      <name val="Arial Cyr"/>
      <family val="0"/>
    </font>
    <font>
      <sz val="12"/>
      <color rgb="FFC00000"/>
      <name val="Times New Roman Cyr"/>
      <family val="0"/>
    </font>
    <font>
      <sz val="12"/>
      <color rgb="FFC00000"/>
      <name val="Arial Cyr"/>
      <family val="0"/>
    </font>
    <font>
      <b/>
      <sz val="12"/>
      <color rgb="FFC00000"/>
      <name val="Times New Roman Cyr"/>
      <family val="0"/>
    </font>
    <font>
      <b/>
      <sz val="12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2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72" fontId="12" fillId="0" borderId="0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>
      <alignment vertical="top" wrapText="1"/>
    </xf>
    <xf numFmtId="172" fontId="13" fillId="0" borderId="0" xfId="0" applyNumberFormat="1" applyFont="1" applyBorder="1" applyAlignment="1">
      <alignment horizontal="right" vertical="top" wrapText="1"/>
    </xf>
    <xf numFmtId="172" fontId="14" fillId="0" borderId="0" xfId="0" applyNumberFormat="1" applyFont="1" applyBorder="1" applyAlignment="1">
      <alignment horizontal="left" vertical="top" wrapText="1"/>
    </xf>
    <xf numFmtId="172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172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172" fontId="10" fillId="0" borderId="12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center" vertical="center"/>
    </xf>
    <xf numFmtId="172" fontId="18" fillId="0" borderId="10" xfId="0" applyNumberFormat="1" applyFont="1" applyBorder="1" applyAlignment="1">
      <alignment wrapText="1"/>
    </xf>
    <xf numFmtId="172" fontId="19" fillId="0" borderId="10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 wrapText="1"/>
    </xf>
    <xf numFmtId="172" fontId="19" fillId="0" borderId="10" xfId="0" applyNumberFormat="1" applyFont="1" applyBorder="1" applyAlignment="1">
      <alignment horizontal="left" wrapText="1"/>
    </xf>
    <xf numFmtId="172" fontId="18" fillId="0" borderId="15" xfId="0" applyNumberFormat="1" applyFont="1" applyBorder="1" applyAlignment="1">
      <alignment horizontal="right" wrapText="1"/>
    </xf>
    <xf numFmtId="172" fontId="19" fillId="0" borderId="15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19" fillId="0" borderId="15" xfId="0" applyNumberFormat="1" applyFont="1" applyBorder="1" applyAlignment="1">
      <alignment horizontal="right"/>
    </xf>
    <xf numFmtId="172" fontId="19" fillId="0" borderId="16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172" fontId="10" fillId="0" borderId="17" xfId="0" applyNumberFormat="1" applyFont="1" applyBorder="1" applyAlignment="1">
      <alignment wrapText="1"/>
    </xf>
    <xf numFmtId="172" fontId="10" fillId="0" borderId="18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172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2" fontId="10" fillId="0" borderId="20" xfId="0" applyNumberFormat="1" applyFont="1" applyBorder="1" applyAlignment="1">
      <alignment horizontal="right" vertical="top" wrapText="1"/>
    </xf>
    <xf numFmtId="172" fontId="10" fillId="0" borderId="10" xfId="0" applyNumberFormat="1" applyFont="1" applyBorder="1" applyAlignment="1">
      <alignment wrapText="1"/>
    </xf>
    <xf numFmtId="172" fontId="10" fillId="0" borderId="21" xfId="0" applyNumberFormat="1" applyFont="1" applyBorder="1" applyAlignment="1">
      <alignment horizontal="right" vertical="center" wrapText="1"/>
    </xf>
    <xf numFmtId="172" fontId="9" fillId="0" borderId="21" xfId="0" applyNumberFormat="1" applyFont="1" applyBorder="1" applyAlignment="1">
      <alignment horizontal="right" vertical="center" wrapText="1"/>
    </xf>
    <xf numFmtId="172" fontId="9" fillId="0" borderId="16" xfId="0" applyNumberFormat="1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172" fontId="26" fillId="0" borderId="0" xfId="0" applyNumberFormat="1" applyFont="1" applyBorder="1" applyAlignment="1">
      <alignment horizontal="left" wrapText="1"/>
    </xf>
    <xf numFmtId="172" fontId="27" fillId="0" borderId="0" xfId="0" applyNumberFormat="1" applyFont="1" applyBorder="1" applyAlignment="1">
      <alignment horizontal="right" vertical="top" wrapText="1" indent="1"/>
    </xf>
    <xf numFmtId="172" fontId="9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2" fontId="10" fillId="0" borderId="0" xfId="0" applyNumberFormat="1" applyFont="1" applyBorder="1" applyAlignment="1">
      <alignment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9" fillId="0" borderId="22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2" fontId="7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172" fontId="10" fillId="0" borderId="23" xfId="0" applyNumberFormat="1" applyFont="1" applyBorder="1" applyAlignment="1">
      <alignment horizontal="center" vertical="center" wrapText="1"/>
    </xf>
    <xf numFmtId="173" fontId="10" fillId="0" borderId="20" xfId="55" applyNumberFormat="1" applyFont="1" applyBorder="1" applyAlignment="1">
      <alignment horizontal="center" vertical="center" wrapText="1"/>
    </xf>
    <xf numFmtId="172" fontId="9" fillId="0" borderId="2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center" wrapText="1"/>
    </xf>
    <xf numFmtId="173" fontId="10" fillId="0" borderId="0" xfId="55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top" wrapText="1"/>
    </xf>
    <xf numFmtId="172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right" vertical="center" wrapText="1"/>
    </xf>
    <xf numFmtId="9" fontId="5" fillId="0" borderId="0" xfId="55" applyFont="1" applyBorder="1" applyAlignment="1">
      <alignment horizontal="center" vertical="center" wrapText="1"/>
    </xf>
    <xf numFmtId="9" fontId="0" fillId="0" borderId="0" xfId="55" applyFont="1" applyAlignment="1">
      <alignment horizontal="center" vertical="center" wrapText="1"/>
    </xf>
    <xf numFmtId="9" fontId="3" fillId="0" borderId="0" xfId="55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10" fillId="0" borderId="0" xfId="0" applyNumberFormat="1" applyFont="1" applyBorder="1" applyAlignment="1">
      <alignment horizontal="center" vertical="center" wrapText="1"/>
    </xf>
    <xf numFmtId="9" fontId="29" fillId="0" borderId="0" xfId="55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73" fillId="0" borderId="0" xfId="0" applyFont="1" applyBorder="1" applyAlignment="1">
      <alignment wrapText="1"/>
    </xf>
    <xf numFmtId="0" fontId="10" fillId="0" borderId="24" xfId="0" applyFont="1" applyBorder="1" applyAlignment="1">
      <alignment horizontal="center" vertical="center"/>
    </xf>
    <xf numFmtId="172" fontId="10" fillId="0" borderId="25" xfId="0" applyNumberFormat="1" applyFont="1" applyBorder="1" applyAlignment="1">
      <alignment horizontal="center" vertical="center" wrapText="1"/>
    </xf>
    <xf numFmtId="172" fontId="10" fillId="0" borderId="26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0" borderId="27" xfId="0" applyNumberFormat="1" applyFont="1" applyBorder="1" applyAlignment="1">
      <alignment horizontal="center" vertical="center" wrapText="1"/>
    </xf>
    <xf numFmtId="172" fontId="18" fillId="0" borderId="0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wrapText="1"/>
    </xf>
    <xf numFmtId="172" fontId="10" fillId="0" borderId="0" xfId="0" applyNumberFormat="1" applyFont="1" applyBorder="1" applyAlignment="1">
      <alignment wrapText="1"/>
    </xf>
    <xf numFmtId="172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vertical="top" wrapText="1"/>
    </xf>
    <xf numFmtId="172" fontId="19" fillId="0" borderId="16" xfId="0" applyNumberFormat="1" applyFont="1" applyBorder="1" applyAlignment="1">
      <alignment wrapText="1"/>
    </xf>
    <xf numFmtId="49" fontId="10" fillId="5" borderId="13" xfId="0" applyNumberFormat="1" applyFont="1" applyFill="1" applyBorder="1" applyAlignment="1">
      <alignment horizontal="center" vertical="center" wrapText="1"/>
    </xf>
    <xf numFmtId="172" fontId="10" fillId="5" borderId="27" xfId="0" applyNumberFormat="1" applyFont="1" applyFill="1" applyBorder="1" applyAlignment="1">
      <alignment horizontal="center" vertical="center" wrapText="1"/>
    </xf>
    <xf numFmtId="172" fontId="10" fillId="5" borderId="28" xfId="0" applyNumberFormat="1" applyFont="1" applyFill="1" applyBorder="1" applyAlignment="1">
      <alignment horizontal="right" vertical="top" wrapText="1"/>
    </xf>
    <xf numFmtId="172" fontId="10" fillId="5" borderId="28" xfId="0" applyNumberFormat="1" applyFont="1" applyFill="1" applyBorder="1" applyAlignment="1">
      <alignment horizontal="right" vertical="center" wrapText="1"/>
    </xf>
    <xf numFmtId="172" fontId="9" fillId="5" borderId="28" xfId="0" applyNumberFormat="1" applyFont="1" applyFill="1" applyBorder="1" applyAlignment="1">
      <alignment horizontal="right" vertical="center" wrapText="1"/>
    </xf>
    <xf numFmtId="172" fontId="9" fillId="5" borderId="29" xfId="0" applyNumberFormat="1" applyFont="1" applyFill="1" applyBorder="1" applyAlignment="1">
      <alignment horizontal="right" vertical="center" wrapText="1"/>
    </xf>
    <xf numFmtId="172" fontId="10" fillId="0" borderId="28" xfId="0" applyNumberFormat="1" applyFont="1" applyBorder="1" applyAlignment="1">
      <alignment horizontal="center" vertical="center" wrapText="1"/>
    </xf>
    <xf numFmtId="172" fontId="9" fillId="0" borderId="28" xfId="0" applyNumberFormat="1" applyFont="1" applyFill="1" applyBorder="1" applyAlignment="1">
      <alignment horizontal="center" vertical="center" wrapText="1"/>
    </xf>
    <xf numFmtId="172" fontId="10" fillId="0" borderId="14" xfId="0" applyNumberFormat="1" applyFont="1" applyBorder="1" applyAlignment="1">
      <alignment horizontal="center" vertical="center" wrapText="1"/>
    </xf>
    <xf numFmtId="172" fontId="10" fillId="0" borderId="28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172" fontId="10" fillId="0" borderId="30" xfId="0" applyNumberFormat="1" applyFont="1" applyBorder="1" applyAlignment="1">
      <alignment horizontal="center" vertical="center" wrapText="1"/>
    </xf>
    <xf numFmtId="172" fontId="10" fillId="0" borderId="14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9" fillId="0" borderId="31" xfId="0" applyNumberFormat="1" applyFont="1" applyFill="1" applyBorder="1" applyAlignment="1">
      <alignment horizontal="center" vertical="center" wrapText="1"/>
    </xf>
    <xf numFmtId="172" fontId="9" fillId="0" borderId="32" xfId="0" applyNumberFormat="1" applyFont="1" applyBorder="1" applyAlignment="1">
      <alignment horizontal="center" vertical="center" wrapText="1"/>
    </xf>
    <xf numFmtId="172" fontId="10" fillId="0" borderId="26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172" fontId="29" fillId="0" borderId="0" xfId="55" applyNumberFormat="1" applyFont="1" applyBorder="1" applyAlignment="1">
      <alignment horizontal="center" vertical="center" wrapText="1"/>
    </xf>
    <xf numFmtId="172" fontId="10" fillId="0" borderId="26" xfId="0" applyNumberFormat="1" applyFont="1" applyBorder="1" applyAlignment="1">
      <alignment vertical="center" wrapText="1"/>
    </xf>
    <xf numFmtId="172" fontId="9" fillId="0" borderId="26" xfId="0" applyNumberFormat="1" applyFont="1" applyBorder="1" applyAlignment="1">
      <alignment vertical="center" wrapText="1"/>
    </xf>
    <xf numFmtId="172" fontId="9" fillId="0" borderId="33" xfId="0" applyNumberFormat="1" applyFont="1" applyBorder="1" applyAlignment="1">
      <alignment vertical="center" wrapText="1"/>
    </xf>
    <xf numFmtId="173" fontId="10" fillId="0" borderId="28" xfId="55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72" fontId="10" fillId="0" borderId="34" xfId="0" applyNumberFormat="1" applyFont="1" applyBorder="1" applyAlignment="1">
      <alignment horizontal="center" vertical="center" wrapText="1"/>
    </xf>
    <xf numFmtId="172" fontId="9" fillId="0" borderId="29" xfId="0" applyNumberFormat="1" applyFont="1" applyFill="1" applyBorder="1" applyAlignment="1">
      <alignment horizontal="center" vertical="center" wrapText="1"/>
    </xf>
    <xf numFmtId="173" fontId="4" fillId="0" borderId="35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left" vertical="center" wrapText="1"/>
    </xf>
    <xf numFmtId="172" fontId="9" fillId="0" borderId="28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4" fontId="9" fillId="0" borderId="35" xfId="55" applyNumberFormat="1" applyFont="1" applyBorder="1" applyAlignment="1">
      <alignment horizontal="center" vertical="center" wrapText="1"/>
    </xf>
    <xf numFmtId="172" fontId="9" fillId="0" borderId="35" xfId="0" applyNumberFormat="1" applyFont="1" applyBorder="1" applyAlignment="1">
      <alignment horizontal="center" vertical="center" wrapText="1"/>
    </xf>
    <xf numFmtId="1" fontId="5" fillId="0" borderId="0" xfId="55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172" fontId="74" fillId="0" borderId="0" xfId="0" applyNumberFormat="1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wrapText="1"/>
    </xf>
    <xf numFmtId="0" fontId="73" fillId="0" borderId="0" xfId="0" applyFont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72" fontId="76" fillId="0" borderId="0" xfId="0" applyNumberFormat="1" applyFont="1" applyBorder="1" applyAlignment="1">
      <alignment wrapText="1"/>
    </xf>
    <xf numFmtId="0" fontId="77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2" fontId="10" fillId="0" borderId="24" xfId="0" applyNumberFormat="1" applyFont="1" applyBorder="1" applyAlignment="1">
      <alignment horizontal="center" vertical="center" wrapText="1"/>
    </xf>
    <xf numFmtId="172" fontId="10" fillId="0" borderId="36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/>
    </xf>
    <xf numFmtId="0" fontId="7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7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0" fillId="0" borderId="0" xfId="55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0">
      <selection activeCell="C33" sqref="C33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6" width="14.37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63" t="s">
        <v>38</v>
      </c>
      <c r="D1" s="164"/>
      <c r="E1" s="87"/>
      <c r="F1" s="87"/>
    </row>
    <row r="2" spans="3:6" ht="15" customHeight="1" hidden="1">
      <c r="C2" s="164"/>
      <c r="D2" s="164"/>
      <c r="E2" s="87"/>
      <c r="F2" s="87"/>
    </row>
    <row r="3" spans="3:6" ht="15" customHeight="1" hidden="1">
      <c r="C3" s="164"/>
      <c r="D3" s="164"/>
      <c r="E3" s="87"/>
      <c r="F3" s="87"/>
    </row>
    <row r="4" spans="3:6" ht="15" customHeight="1" hidden="1">
      <c r="C4" s="164"/>
      <c r="D4" s="164"/>
      <c r="E4" s="87"/>
      <c r="F4" s="87"/>
    </row>
    <row r="5" spans="3:6" ht="15" customHeight="1" hidden="1">
      <c r="C5" s="164"/>
      <c r="D5" s="164"/>
      <c r="E5" s="87"/>
      <c r="F5" s="87"/>
    </row>
    <row r="6" spans="3:6" ht="15" customHeight="1" hidden="1">
      <c r="C6" s="164"/>
      <c r="D6" s="164"/>
      <c r="E6" s="87"/>
      <c r="F6" s="87"/>
    </row>
    <row r="7" spans="3:6" ht="15" customHeight="1" hidden="1">
      <c r="C7" s="164"/>
      <c r="D7" s="164"/>
      <c r="E7" s="87"/>
      <c r="F7" s="87"/>
    </row>
    <row r="8" spans="3:6" ht="15" customHeight="1" hidden="1">
      <c r="C8" s="164"/>
      <c r="D8" s="164"/>
      <c r="E8" s="87"/>
      <c r="F8" s="87"/>
    </row>
    <row r="9" spans="3:6" ht="15" customHeight="1" hidden="1">
      <c r="C9" s="164"/>
      <c r="D9" s="164"/>
      <c r="E9" s="87"/>
      <c r="F9" s="87"/>
    </row>
    <row r="10" spans="3:6" ht="68.25" customHeight="1">
      <c r="C10" s="164"/>
      <c r="D10" s="164"/>
      <c r="E10" s="87"/>
      <c r="F10" s="87"/>
    </row>
    <row r="11" spans="1:7" ht="17.25">
      <c r="A11" s="17"/>
      <c r="B11" s="17"/>
      <c r="C11" s="165" t="s">
        <v>36</v>
      </c>
      <c r="D11" s="166"/>
      <c r="E11" s="88"/>
      <c r="F11" s="88"/>
      <c r="G11" s="61"/>
    </row>
    <row r="12" spans="1:7" ht="17.25">
      <c r="A12" s="17"/>
      <c r="B12" s="17"/>
      <c r="C12" s="165" t="s">
        <v>35</v>
      </c>
      <c r="D12" s="166"/>
      <c r="E12" s="88"/>
      <c r="F12" s="88"/>
      <c r="G12" s="62"/>
    </row>
    <row r="13" spans="1:7" ht="17.25">
      <c r="A13" s="17"/>
      <c r="B13" s="17"/>
      <c r="C13" s="165" t="s">
        <v>37</v>
      </c>
      <c r="D13" s="166"/>
      <c r="E13" s="88"/>
      <c r="F13" s="88"/>
      <c r="G13" s="63"/>
    </row>
    <row r="14" spans="1:6" ht="15" hidden="1">
      <c r="A14" s="17"/>
      <c r="B14" s="17"/>
      <c r="C14" s="9"/>
      <c r="D14" s="17"/>
      <c r="E14" s="17"/>
      <c r="F14" s="17"/>
    </row>
    <row r="15" spans="1:6" ht="15" hidden="1">
      <c r="A15" s="17"/>
      <c r="B15" s="17"/>
      <c r="C15" s="9"/>
      <c r="D15" s="18"/>
      <c r="E15" s="18"/>
      <c r="F15" s="18"/>
    </row>
    <row r="16" spans="1:6" ht="15" hidden="1">
      <c r="A16" s="17"/>
      <c r="B16" s="17"/>
      <c r="C16" s="9"/>
      <c r="D16" s="18"/>
      <c r="E16" s="18"/>
      <c r="F16" s="18"/>
    </row>
    <row r="17" spans="1:6" ht="58.5" customHeight="1">
      <c r="A17" s="17"/>
      <c r="B17" s="17"/>
      <c r="C17" s="9"/>
      <c r="D17" s="18"/>
      <c r="E17" s="18"/>
      <c r="F17" s="18"/>
    </row>
    <row r="18" spans="1:6" ht="56.25" customHeight="1">
      <c r="A18" s="169" t="s">
        <v>34</v>
      </c>
      <c r="B18" s="169"/>
      <c r="C18" s="169"/>
      <c r="D18" s="169"/>
      <c r="E18" s="89"/>
      <c r="F18" s="89"/>
    </row>
    <row r="19" spans="1:6" ht="15">
      <c r="A19" s="17"/>
      <c r="B19" s="17"/>
      <c r="C19" s="10"/>
      <c r="D19" s="11"/>
      <c r="E19" s="11"/>
      <c r="F19" s="11"/>
    </row>
    <row r="20" spans="1:6" ht="15.75" thickBot="1">
      <c r="A20" s="17"/>
      <c r="B20" s="17"/>
      <c r="C20" s="19"/>
      <c r="D20" s="41" t="s">
        <v>6</v>
      </c>
      <c r="E20" s="41"/>
      <c r="F20" s="41"/>
    </row>
    <row r="21" spans="1:8" ht="26.25" customHeight="1" thickBot="1">
      <c r="A21" s="167" t="s">
        <v>18</v>
      </c>
      <c r="B21" s="168"/>
      <c r="C21" s="37" t="s">
        <v>19</v>
      </c>
      <c r="D21" s="75" t="s">
        <v>20</v>
      </c>
      <c r="E21" s="90"/>
      <c r="F21" s="90"/>
      <c r="G21" s="2" t="s">
        <v>39</v>
      </c>
      <c r="H21" s="2" t="s">
        <v>40</v>
      </c>
    </row>
    <row r="22" spans="1:15" s="4" customFormat="1" ht="24.75" customHeight="1">
      <c r="A22" s="51"/>
      <c r="B22" s="52"/>
      <c r="C22" s="82" t="s">
        <v>0</v>
      </c>
      <c r="D22" s="83">
        <f>D25*-1</f>
        <v>-54412</v>
      </c>
      <c r="E22" s="90"/>
      <c r="F22" s="90"/>
      <c r="G22" s="77"/>
      <c r="H22" s="81"/>
      <c r="I22" s="78"/>
      <c r="L22" s="58"/>
      <c r="M22" s="58"/>
      <c r="N22" s="58"/>
      <c r="O22" s="58"/>
    </row>
    <row r="23" spans="1:9" s="4" customFormat="1" ht="57.75" customHeight="1">
      <c r="A23" s="35"/>
      <c r="B23" s="13"/>
      <c r="C23" s="74" t="s">
        <v>32</v>
      </c>
      <c r="D23" s="84">
        <f>(D22*-1)/(796666.8)*100%</f>
        <v>0.06829957015906775</v>
      </c>
      <c r="E23" s="91"/>
      <c r="F23" s="91"/>
      <c r="G23" s="79">
        <v>796939.2</v>
      </c>
      <c r="H23" s="80">
        <f>(D22*-1)/G23*100</f>
        <v>6.827622483622339</v>
      </c>
      <c r="I23" s="80"/>
    </row>
    <row r="24" spans="1:9" s="4" customFormat="1" ht="12" customHeight="1">
      <c r="A24" s="35"/>
      <c r="B24" s="14"/>
      <c r="C24" s="12"/>
      <c r="D24" s="64"/>
      <c r="E24" s="92"/>
      <c r="F24" s="92"/>
      <c r="H24" s="59"/>
      <c r="I24" s="59"/>
    </row>
    <row r="25" spans="1:9" ht="42" customHeight="1">
      <c r="A25" s="36"/>
      <c r="B25" s="15"/>
      <c r="C25" s="12" t="s">
        <v>7</v>
      </c>
      <c r="D25" s="64">
        <f>D26+D31+D34</f>
        <v>54412</v>
      </c>
      <c r="E25" s="92"/>
      <c r="F25" s="92"/>
      <c r="G25" s="71"/>
      <c r="H25" s="60"/>
      <c r="I25" s="60" t="s">
        <v>33</v>
      </c>
    </row>
    <row r="26" spans="1:15" ht="41.25" customHeight="1">
      <c r="A26" s="45" t="s">
        <v>17</v>
      </c>
      <c r="B26" s="7" t="s">
        <v>8</v>
      </c>
      <c r="C26" s="65" t="s">
        <v>9</v>
      </c>
      <c r="D26" s="66">
        <f>D27+D29</f>
        <v>112000</v>
      </c>
      <c r="E26" s="93"/>
      <c r="F26" s="93"/>
      <c r="J26" s="54"/>
      <c r="K26" s="55"/>
      <c r="L26" s="56"/>
      <c r="M26" s="56"/>
      <c r="N26" s="56"/>
      <c r="O26" s="56"/>
    </row>
    <row r="27" spans="1:6" ht="36" customHeight="1">
      <c r="A27" s="46" t="s">
        <v>17</v>
      </c>
      <c r="B27" s="42" t="s">
        <v>10</v>
      </c>
      <c r="C27" s="72" t="s">
        <v>22</v>
      </c>
      <c r="D27" s="66">
        <f>D28</f>
        <v>330721</v>
      </c>
      <c r="E27" s="93"/>
      <c r="F27" s="93"/>
    </row>
    <row r="28" spans="1:15" ht="45" customHeight="1">
      <c r="A28" s="40" t="s">
        <v>21</v>
      </c>
      <c r="B28" s="39" t="s">
        <v>31</v>
      </c>
      <c r="C28" s="16" t="s">
        <v>28</v>
      </c>
      <c r="D28" s="67">
        <f>(164721+29000+25000)+67000+45000</f>
        <v>330721</v>
      </c>
      <c r="E28" s="94">
        <f>D28+40000+45000</f>
        <v>415721</v>
      </c>
      <c r="F28" s="94">
        <f>F29+34000+45000</f>
        <v>494721</v>
      </c>
      <c r="G28" s="98">
        <f>D28/812186.9</f>
        <v>0.4071981461409929</v>
      </c>
      <c r="H28" s="96">
        <f>E28/743455.9</f>
        <v>0.5591737183066272</v>
      </c>
      <c r="I28" s="97">
        <f>F28/719716.2</f>
        <v>0.6873834436407018</v>
      </c>
      <c r="J28" s="73"/>
      <c r="L28" s="56"/>
      <c r="M28" s="56"/>
      <c r="N28" s="56"/>
      <c r="O28" s="56"/>
    </row>
    <row r="29" spans="1:6" ht="36.75" customHeight="1">
      <c r="A29" s="46" t="s">
        <v>17</v>
      </c>
      <c r="B29" s="42" t="s">
        <v>11</v>
      </c>
      <c r="C29" s="72" t="s">
        <v>23</v>
      </c>
      <c r="D29" s="66">
        <f>D30</f>
        <v>-218721</v>
      </c>
      <c r="E29" s="93">
        <f>D28</f>
        <v>330721</v>
      </c>
      <c r="F29" s="93">
        <f>E28</f>
        <v>415721</v>
      </c>
    </row>
    <row r="30" spans="1:15" ht="33" customHeight="1">
      <c r="A30" s="40" t="s">
        <v>21</v>
      </c>
      <c r="B30" s="39" t="s">
        <v>1</v>
      </c>
      <c r="C30" s="16" t="s">
        <v>29</v>
      </c>
      <c r="D30" s="67">
        <f>-164721-29000-25000</f>
        <v>-218721</v>
      </c>
      <c r="E30" s="94"/>
      <c r="F30" s="94"/>
      <c r="G30" s="161"/>
      <c r="H30" s="162"/>
      <c r="I30" s="162"/>
      <c r="J30" s="162"/>
      <c r="K30" s="50"/>
      <c r="L30" s="57"/>
      <c r="M30" s="57"/>
      <c r="N30" s="57"/>
      <c r="O30" s="57"/>
    </row>
    <row r="31" spans="1:10" ht="39.75" customHeight="1">
      <c r="A31" s="47" t="s">
        <v>17</v>
      </c>
      <c r="B31" s="8" t="s">
        <v>12</v>
      </c>
      <c r="C31" s="65" t="s">
        <v>13</v>
      </c>
      <c r="D31" s="66">
        <f>D32+D33</f>
        <v>-57588</v>
      </c>
      <c r="E31" s="93"/>
      <c r="F31" s="93"/>
      <c r="G31" s="157"/>
      <c r="H31" s="158"/>
      <c r="I31" s="158"/>
      <c r="J31" s="158"/>
    </row>
    <row r="32" spans="1:9" ht="36" customHeight="1">
      <c r="A32" s="40" t="s">
        <v>17</v>
      </c>
      <c r="B32" s="39" t="s">
        <v>2</v>
      </c>
      <c r="C32" s="16" t="s">
        <v>3</v>
      </c>
      <c r="D32" s="85">
        <f>-(1912573.5+D28)</f>
        <v>-2243294.5</v>
      </c>
      <c r="E32" s="95"/>
      <c r="F32" s="95"/>
      <c r="G32" s="159"/>
      <c r="H32" s="160"/>
      <c r="I32" s="69"/>
    </row>
    <row r="33" spans="1:11" ht="33" customHeight="1">
      <c r="A33" s="48" t="s">
        <v>17</v>
      </c>
      <c r="B33" s="39" t="s">
        <v>4</v>
      </c>
      <c r="C33" s="16" t="s">
        <v>5</v>
      </c>
      <c r="D33" s="85">
        <f>1976985.5-10000+(-D30)+(-D34)</f>
        <v>2185706.5</v>
      </c>
      <c r="E33" s="95"/>
      <c r="F33" s="95"/>
      <c r="G33" s="151"/>
      <c r="H33" s="152"/>
      <c r="I33" s="153"/>
      <c r="J33" s="154"/>
      <c r="K33" s="154"/>
    </row>
    <row r="34" spans="1:15" ht="32.25" customHeight="1">
      <c r="A34" s="43" t="s">
        <v>17</v>
      </c>
      <c r="B34" s="38" t="s">
        <v>14</v>
      </c>
      <c r="C34" s="65" t="s">
        <v>15</v>
      </c>
      <c r="D34" s="66">
        <f>D35</f>
        <v>0</v>
      </c>
      <c r="E34" s="93"/>
      <c r="F34" s="93"/>
      <c r="G34" s="2" t="s">
        <v>33</v>
      </c>
      <c r="I34" s="70"/>
      <c r="L34" s="57"/>
      <c r="M34" s="57"/>
      <c r="N34" s="57"/>
      <c r="O34" s="57"/>
    </row>
    <row r="35" spans="1:6" ht="33.75" customHeight="1">
      <c r="A35" s="44" t="s">
        <v>17</v>
      </c>
      <c r="B35" s="42" t="s">
        <v>24</v>
      </c>
      <c r="C35" s="16" t="s">
        <v>16</v>
      </c>
      <c r="D35" s="67">
        <f>D36</f>
        <v>0</v>
      </c>
      <c r="E35" s="94"/>
      <c r="F35" s="94"/>
    </row>
    <row r="36" spans="1:6" ht="110.25" customHeight="1">
      <c r="A36" s="44" t="s">
        <v>17</v>
      </c>
      <c r="B36" s="42" t="s">
        <v>26</v>
      </c>
      <c r="C36" s="16" t="s">
        <v>25</v>
      </c>
      <c r="D36" s="67">
        <f>D37</f>
        <v>0</v>
      </c>
      <c r="E36" s="94"/>
      <c r="F36" s="94"/>
    </row>
    <row r="37" spans="1:6" ht="93" customHeight="1" thickBot="1">
      <c r="A37" s="53" t="s">
        <v>21</v>
      </c>
      <c r="B37" s="49" t="s">
        <v>27</v>
      </c>
      <c r="C37" s="68" t="s">
        <v>30</v>
      </c>
      <c r="D37" s="76">
        <v>0</v>
      </c>
      <c r="E37" s="94"/>
      <c r="F37" s="94"/>
    </row>
    <row r="38" spans="1:6" ht="15">
      <c r="A38" s="24"/>
      <c r="B38" s="25"/>
      <c r="C38" s="26"/>
      <c r="D38" s="27"/>
      <c r="E38" s="27"/>
      <c r="F38" s="27"/>
    </row>
    <row r="39" spans="1:6" ht="15">
      <c r="A39" s="20"/>
      <c r="B39" s="22"/>
      <c r="C39" s="23"/>
      <c r="D39" s="21"/>
      <c r="E39" s="21"/>
      <c r="F39" s="21"/>
    </row>
    <row r="40" spans="1:6" ht="15">
      <c r="A40" s="20"/>
      <c r="B40" s="22"/>
      <c r="C40" s="23"/>
      <c r="D40" s="21"/>
      <c r="E40" s="21"/>
      <c r="F40" s="21"/>
    </row>
    <row r="41" spans="1:6" ht="84" customHeight="1">
      <c r="A41" s="20"/>
      <c r="B41" s="22"/>
      <c r="C41" s="23"/>
      <c r="D41" s="21"/>
      <c r="E41" s="21"/>
      <c r="F41" s="21"/>
    </row>
    <row r="42" spans="1:6" ht="15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s="4" customFormat="1" ht="15">
      <c r="A50" s="20"/>
      <c r="B50" s="22"/>
      <c r="C50" s="23"/>
      <c r="D50" s="21"/>
      <c r="E50" s="21"/>
      <c r="F50" s="21"/>
    </row>
    <row r="51" spans="1:6" ht="15">
      <c r="A51" s="28"/>
      <c r="B51" s="22"/>
      <c r="C51" s="23"/>
      <c r="D51" s="21"/>
      <c r="E51" s="21"/>
      <c r="F51" s="21"/>
    </row>
    <row r="52" spans="1:6" ht="13.5">
      <c r="A52" s="28"/>
      <c r="B52" s="29"/>
      <c r="C52" s="30"/>
      <c r="D52" s="31"/>
      <c r="E52" s="31"/>
      <c r="F52" s="31"/>
    </row>
    <row r="53" spans="1:6" s="4" customFormat="1" ht="15" hidden="1">
      <c r="A53" s="28"/>
      <c r="B53" s="32"/>
      <c r="C53" s="26"/>
      <c r="D53" s="33"/>
      <c r="E53" s="33"/>
      <c r="F53" s="33"/>
    </row>
    <row r="54" spans="1:6" ht="13.5" hidden="1">
      <c r="A54" s="28"/>
      <c r="B54" s="34"/>
      <c r="C54" s="30"/>
      <c r="D54" s="31"/>
      <c r="E54" s="31"/>
      <c r="F54" s="31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5" hidden="1">
      <c r="A58" s="28"/>
      <c r="B58" s="34"/>
      <c r="C58" s="26"/>
      <c r="D58" s="33"/>
      <c r="E58" s="33"/>
      <c r="F58" s="33"/>
    </row>
    <row r="59" spans="1:6" s="1" customFormat="1" ht="33" customHeight="1">
      <c r="A59" s="28"/>
      <c r="B59" s="155"/>
      <c r="C59" s="156"/>
      <c r="D59" s="156"/>
      <c r="E59" s="86"/>
      <c r="F59" s="86"/>
    </row>
    <row r="60" spans="1:6" s="1" customFormat="1" ht="24" customHeight="1">
      <c r="A60" s="28"/>
      <c r="B60" s="155"/>
      <c r="C60" s="156"/>
      <c r="D60" s="156"/>
      <c r="E60" s="86"/>
      <c r="F60" s="86"/>
    </row>
    <row r="61" spans="1:6" s="1" customFormat="1" ht="13.5">
      <c r="A61" s="2"/>
      <c r="D61" s="5"/>
      <c r="E61" s="5"/>
      <c r="F61" s="5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C75" s="6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</sheetData>
  <sheetProtection/>
  <mergeCells count="12">
    <mergeCell ref="C1:D10"/>
    <mergeCell ref="C11:D11"/>
    <mergeCell ref="C12:D12"/>
    <mergeCell ref="C13:D13"/>
    <mergeCell ref="A21:B21"/>
    <mergeCell ref="A18:D18"/>
    <mergeCell ref="G33:K33"/>
    <mergeCell ref="B60:D60"/>
    <mergeCell ref="B59:D59"/>
    <mergeCell ref="G31:J31"/>
    <mergeCell ref="G32:H32"/>
    <mergeCell ref="G30:J30"/>
  </mergeCells>
  <printOptions/>
  <pageMargins left="0.984251968503937" right="0.35433070866141736" top="0.4330708661417323" bottom="0.2755905511811024" header="0.1968503937007874" footer="0.1968503937007874"/>
  <pageSetup blackAndWhite="1" fitToHeight="1" fitToWidth="1" horizontalDpi="600" verticalDpi="600" orientation="portrait" paperSize="9" scale="6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view="pageBreakPreview" zoomScale="82" zoomScaleSheetLayoutView="82" zoomScalePageLayoutView="0" workbookViewId="0" topLeftCell="A11">
      <selection activeCell="C14" sqref="C14:G14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4" width="16.875" style="3" hidden="1" customWidth="1"/>
    <col min="5" max="6" width="17.5039062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63" t="s">
        <v>38</v>
      </c>
      <c r="D1" s="164"/>
      <c r="E1" s="87"/>
      <c r="F1" s="87"/>
    </row>
    <row r="2" spans="3:6" ht="15" customHeight="1" hidden="1">
      <c r="C2" s="164"/>
      <c r="D2" s="164"/>
      <c r="E2" s="87"/>
      <c r="F2" s="87"/>
    </row>
    <row r="3" spans="3:6" ht="15" customHeight="1" hidden="1">
      <c r="C3" s="164"/>
      <c r="D3" s="164"/>
      <c r="E3" s="87"/>
      <c r="F3" s="87"/>
    </row>
    <row r="4" spans="3:6" ht="15" customHeight="1" hidden="1">
      <c r="C4" s="164"/>
      <c r="D4" s="164"/>
      <c r="E4" s="87"/>
      <c r="F4" s="87"/>
    </row>
    <row r="5" spans="3:6" ht="15" customHeight="1" hidden="1">
      <c r="C5" s="164"/>
      <c r="D5" s="164"/>
      <c r="E5" s="87"/>
      <c r="F5" s="87"/>
    </row>
    <row r="6" spans="3:6" ht="15" customHeight="1" hidden="1">
      <c r="C6" s="164"/>
      <c r="D6" s="164"/>
      <c r="E6" s="87"/>
      <c r="F6" s="87"/>
    </row>
    <row r="7" spans="3:6" ht="15" customHeight="1" hidden="1">
      <c r="C7" s="164"/>
      <c r="D7" s="164"/>
      <c r="E7" s="87"/>
      <c r="F7" s="87"/>
    </row>
    <row r="8" spans="3:6" ht="15" customHeight="1" hidden="1">
      <c r="C8" s="164"/>
      <c r="D8" s="164"/>
      <c r="E8" s="87"/>
      <c r="F8" s="87"/>
    </row>
    <row r="9" spans="3:6" ht="15" customHeight="1" hidden="1">
      <c r="C9" s="164"/>
      <c r="D9" s="164"/>
      <c r="E9" s="87"/>
      <c r="F9" s="87"/>
    </row>
    <row r="10" spans="3:6" ht="73.5" customHeight="1" hidden="1">
      <c r="C10" s="175" t="s">
        <v>44</v>
      </c>
      <c r="D10" s="176"/>
      <c r="E10" s="176"/>
      <c r="F10" s="176"/>
    </row>
    <row r="11" spans="3:7" ht="73.5" customHeight="1">
      <c r="C11" s="177" t="s">
        <v>51</v>
      </c>
      <c r="D11" s="174"/>
      <c r="E11" s="174"/>
      <c r="F11" s="174"/>
      <c r="G11" s="174"/>
    </row>
    <row r="12" spans="1:7" ht="33" customHeight="1">
      <c r="A12" s="17"/>
      <c r="B12" s="17"/>
      <c r="C12" s="172" t="s">
        <v>50</v>
      </c>
      <c r="D12" s="173"/>
      <c r="E12" s="173"/>
      <c r="F12" s="173"/>
      <c r="G12" s="174"/>
    </row>
    <row r="13" spans="1:7" ht="16.5">
      <c r="A13" s="17"/>
      <c r="B13" s="17"/>
      <c r="C13" s="172" t="s">
        <v>45</v>
      </c>
      <c r="D13" s="173"/>
      <c r="E13" s="173"/>
      <c r="F13" s="173"/>
      <c r="G13" s="174"/>
    </row>
    <row r="14" spans="1:7" ht="16.5">
      <c r="A14" s="17"/>
      <c r="B14" s="17"/>
      <c r="C14" s="172" t="s">
        <v>48</v>
      </c>
      <c r="D14" s="173"/>
      <c r="E14" s="173"/>
      <c r="F14" s="173"/>
      <c r="G14" s="173"/>
    </row>
    <row r="15" spans="1:6" ht="15">
      <c r="A15" s="17"/>
      <c r="B15" s="17"/>
      <c r="C15" s="9"/>
      <c r="D15" s="17"/>
      <c r="E15" s="17"/>
      <c r="F15" s="17"/>
    </row>
    <row r="16" spans="1:6" ht="15">
      <c r="A16" s="17"/>
      <c r="B16" s="17"/>
      <c r="C16" s="9"/>
      <c r="D16" s="18"/>
      <c r="E16" s="18"/>
      <c r="F16" s="18"/>
    </row>
    <row r="17" spans="1:6" ht="15">
      <c r="A17" s="17"/>
      <c r="B17" s="17"/>
      <c r="C17" s="9"/>
      <c r="D17" s="18"/>
      <c r="E17" s="18"/>
      <c r="F17" s="18"/>
    </row>
    <row r="18" spans="1:6" ht="30" customHeight="1">
      <c r="A18" s="17"/>
      <c r="B18" s="17"/>
      <c r="C18" s="9"/>
      <c r="D18" s="18"/>
      <c r="E18" s="18"/>
      <c r="F18" s="18"/>
    </row>
    <row r="19" spans="1:9" ht="66.75" customHeight="1">
      <c r="A19" s="186" t="s">
        <v>49</v>
      </c>
      <c r="B19" s="187"/>
      <c r="C19" s="187"/>
      <c r="D19" s="187"/>
      <c r="E19" s="187"/>
      <c r="F19" s="187"/>
      <c r="G19" s="187"/>
      <c r="H19" s="100"/>
      <c r="I19" s="100"/>
    </row>
    <row r="20" spans="1:6" ht="15">
      <c r="A20" s="17"/>
      <c r="B20" s="17"/>
      <c r="C20" s="10"/>
      <c r="D20" s="11"/>
      <c r="E20" s="11"/>
      <c r="F20" s="11"/>
    </row>
    <row r="21" spans="1:9" ht="15.75" thickBot="1">
      <c r="A21" s="17"/>
      <c r="B21" s="17"/>
      <c r="C21" s="19"/>
      <c r="D21" s="41"/>
      <c r="E21" s="41"/>
      <c r="G21" s="41" t="s">
        <v>6</v>
      </c>
      <c r="H21" s="134"/>
      <c r="I21" s="134"/>
    </row>
    <row r="22" spans="1:9" ht="26.25" customHeight="1" thickBot="1">
      <c r="A22" s="167" t="s">
        <v>18</v>
      </c>
      <c r="B22" s="168"/>
      <c r="C22" s="105" t="s">
        <v>19</v>
      </c>
      <c r="D22" s="117" t="s">
        <v>42</v>
      </c>
      <c r="E22" s="108" t="s">
        <v>41</v>
      </c>
      <c r="F22" s="127" t="s">
        <v>43</v>
      </c>
      <c r="G22" s="108" t="s">
        <v>46</v>
      </c>
      <c r="H22" s="101"/>
      <c r="I22" s="101"/>
    </row>
    <row r="23" spans="1:15" s="4" customFormat="1" ht="42.75" customHeight="1">
      <c r="A23" s="35"/>
      <c r="B23" s="99"/>
      <c r="C23" s="106" t="s">
        <v>47</v>
      </c>
      <c r="D23" s="118">
        <f>D26*-1</f>
        <v>-72343.1000000001</v>
      </c>
      <c r="E23" s="109">
        <f>E26*-1</f>
        <v>4005.4000000000815</v>
      </c>
      <c r="F23" s="128">
        <f>F26*-1</f>
        <v>50000</v>
      </c>
      <c r="G23" s="141">
        <f>G26*-1</f>
        <v>50000</v>
      </c>
      <c r="H23" s="135"/>
      <c r="I23" s="102"/>
      <c r="L23" s="58"/>
      <c r="M23" s="58"/>
      <c r="N23" s="58"/>
      <c r="O23" s="58"/>
    </row>
    <row r="24" spans="1:9" s="4" customFormat="1" ht="66.75" customHeight="1">
      <c r="A24" s="35"/>
      <c r="B24" s="13"/>
      <c r="C24" s="136" t="s">
        <v>32</v>
      </c>
      <c r="D24" s="139">
        <f>D27/(809752.2)</f>
        <v>0.08304886359061452</v>
      </c>
      <c r="E24" s="139"/>
      <c r="F24" s="139"/>
      <c r="G24" s="143"/>
      <c r="H24" s="140"/>
      <c r="I24" s="80"/>
    </row>
    <row r="25" spans="1:9" s="4" customFormat="1" ht="12" customHeight="1">
      <c r="A25" s="35"/>
      <c r="B25" s="14"/>
      <c r="C25" s="107"/>
      <c r="D25" s="119"/>
      <c r="E25" s="123"/>
      <c r="F25" s="125"/>
      <c r="G25" s="123"/>
      <c r="H25" s="59"/>
      <c r="I25" s="59"/>
    </row>
    <row r="26" spans="1:9" ht="42" customHeight="1">
      <c r="A26" s="36"/>
      <c r="B26" s="15"/>
      <c r="C26" s="136" t="s">
        <v>7</v>
      </c>
      <c r="D26" s="120">
        <f>D27+D32+D35</f>
        <v>72343.1000000001</v>
      </c>
      <c r="E26" s="123">
        <f>E27+E32</f>
        <v>-4005.4000000000815</v>
      </c>
      <c r="F26" s="125">
        <f>F27+F32</f>
        <v>-50000</v>
      </c>
      <c r="G26" s="109">
        <f>G27+G32</f>
        <v>-50000</v>
      </c>
      <c r="H26" s="60"/>
      <c r="I26" s="60"/>
    </row>
    <row r="27" spans="1:15" ht="41.25" customHeight="1">
      <c r="A27" s="45" t="s">
        <v>17</v>
      </c>
      <c r="B27" s="7" t="s">
        <v>8</v>
      </c>
      <c r="C27" s="136" t="s">
        <v>9</v>
      </c>
      <c r="D27" s="120">
        <f>D28+D30</f>
        <v>67249</v>
      </c>
      <c r="E27" s="126">
        <f>E28+E30</f>
        <v>-65127.79999999999</v>
      </c>
      <c r="F27" s="129">
        <f>F28+F30</f>
        <v>-50000</v>
      </c>
      <c r="G27" s="126">
        <f>G28+G30</f>
        <v>-50000</v>
      </c>
      <c r="J27" s="54"/>
      <c r="K27" s="55"/>
      <c r="L27" s="56"/>
      <c r="M27" s="56"/>
      <c r="N27" s="56"/>
      <c r="O27" s="56"/>
    </row>
    <row r="28" spans="1:7" ht="52.5" customHeight="1">
      <c r="A28" s="46" t="s">
        <v>17</v>
      </c>
      <c r="B28" s="42" t="s">
        <v>10</v>
      </c>
      <c r="C28" s="133" t="s">
        <v>22</v>
      </c>
      <c r="D28" s="120">
        <f>D29</f>
        <v>374970</v>
      </c>
      <c r="E28" s="123">
        <f>E29</f>
        <v>319842.2</v>
      </c>
      <c r="F28" s="125">
        <f>F29</f>
        <v>259842.2</v>
      </c>
      <c r="G28" s="123">
        <f>G29</f>
        <v>209842.2</v>
      </c>
    </row>
    <row r="29" spans="1:15" ht="59.25" customHeight="1">
      <c r="A29" s="40" t="s">
        <v>21</v>
      </c>
      <c r="B29" s="39" t="s">
        <v>31</v>
      </c>
      <c r="C29" s="137" t="s">
        <v>28</v>
      </c>
      <c r="D29" s="121">
        <f>364842.2+10127.8</f>
        <v>374970</v>
      </c>
      <c r="E29" s="145">
        <f>364970-45127.8</f>
        <v>319842.2</v>
      </c>
      <c r="F29" s="146">
        <f>F31*-1-50000</f>
        <v>259842.2</v>
      </c>
      <c r="G29" s="147">
        <f>G31*-1-50000</f>
        <v>209842.2</v>
      </c>
      <c r="H29" s="149"/>
      <c r="I29" s="184"/>
      <c r="J29" s="103"/>
      <c r="L29" s="56"/>
      <c r="M29" s="56"/>
      <c r="N29" s="56"/>
      <c r="O29" s="56"/>
    </row>
    <row r="30" spans="1:9" ht="54" customHeight="1">
      <c r="A30" s="46" t="s">
        <v>17</v>
      </c>
      <c r="B30" s="42" t="s">
        <v>11</v>
      </c>
      <c r="C30" s="133" t="s">
        <v>23</v>
      </c>
      <c r="D30" s="120">
        <f>D31</f>
        <v>-307721</v>
      </c>
      <c r="E30" s="123">
        <f>E31</f>
        <v>-384970</v>
      </c>
      <c r="F30" s="123">
        <f>F31</f>
        <v>-309842.2</v>
      </c>
      <c r="G30" s="123">
        <f>G31</f>
        <v>-259842.2</v>
      </c>
      <c r="I30" s="185"/>
    </row>
    <row r="31" spans="1:15" ht="54" customHeight="1">
      <c r="A31" s="40" t="s">
        <v>21</v>
      </c>
      <c r="B31" s="39" t="s">
        <v>1</v>
      </c>
      <c r="C31" s="137" t="s">
        <v>29</v>
      </c>
      <c r="D31" s="121">
        <f>-307721</f>
        <v>-307721</v>
      </c>
      <c r="E31" s="145">
        <f>(D29)*-1-10000</f>
        <v>-384970</v>
      </c>
      <c r="F31" s="146">
        <f>E29*-1+10000</f>
        <v>-309842.2</v>
      </c>
      <c r="G31" s="148">
        <f>F29*-1</f>
        <v>-259842.2</v>
      </c>
      <c r="H31" s="150"/>
      <c r="I31" s="185"/>
      <c r="J31" s="103"/>
      <c r="K31" s="50"/>
      <c r="L31" s="57"/>
      <c r="M31" s="57"/>
      <c r="N31" s="57"/>
      <c r="O31" s="57"/>
    </row>
    <row r="32" spans="1:17" ht="48" customHeight="1">
      <c r="A32" s="47" t="s">
        <v>17</v>
      </c>
      <c r="B32" s="8" t="s">
        <v>12</v>
      </c>
      <c r="C32" s="136" t="s">
        <v>13</v>
      </c>
      <c r="D32" s="120">
        <f>D34+D33</f>
        <v>5094.100000000093</v>
      </c>
      <c r="E32" s="123">
        <f>E34+E33</f>
        <v>61122.39999999991</v>
      </c>
      <c r="F32" s="125">
        <f>F34+F33</f>
        <v>0</v>
      </c>
      <c r="G32" s="123">
        <f>G34+G33</f>
        <v>0</v>
      </c>
      <c r="H32" s="182"/>
      <c r="I32" s="183"/>
      <c r="J32" s="183"/>
      <c r="K32" s="183"/>
      <c r="L32" s="144"/>
      <c r="M32" s="170"/>
      <c r="N32" s="171"/>
      <c r="O32" s="171"/>
      <c r="P32" s="171"/>
      <c r="Q32" s="171"/>
    </row>
    <row r="33" spans="1:9" ht="52.5" customHeight="1">
      <c r="A33" s="40" t="s">
        <v>17</v>
      </c>
      <c r="B33" s="39" t="s">
        <v>2</v>
      </c>
      <c r="C33" s="137" t="s">
        <v>3</v>
      </c>
      <c r="D33" s="121">
        <f>-1*(1970781.4+D29)</f>
        <v>-2345751.4</v>
      </c>
      <c r="E33" s="124">
        <f>-1*(3713978.9+E29)</f>
        <v>-4033821.1</v>
      </c>
      <c r="F33" s="130">
        <f>-1*(2461661+F29)</f>
        <v>-2721503.2</v>
      </c>
      <c r="G33" s="124">
        <f>-1*(1823832.3+G29)</f>
        <v>-2033674.5</v>
      </c>
      <c r="H33" s="180"/>
      <c r="I33" s="181"/>
    </row>
    <row r="34" spans="1:11" ht="54" customHeight="1" thickBot="1">
      <c r="A34" s="53" t="s">
        <v>17</v>
      </c>
      <c r="B34" s="116" t="s">
        <v>4</v>
      </c>
      <c r="C34" s="138" t="s">
        <v>5</v>
      </c>
      <c r="D34" s="122">
        <f>2043124.5-D30</f>
        <v>2350845.5</v>
      </c>
      <c r="E34" s="142">
        <f>(3709973.5)-E30</f>
        <v>4094943.5</v>
      </c>
      <c r="F34" s="131">
        <f>(2387661+24000)-F30</f>
        <v>2721503.2</v>
      </c>
      <c r="G34" s="132">
        <f>(1724832.3+49000)-G30</f>
        <v>2033674.5</v>
      </c>
      <c r="H34" s="178"/>
      <c r="I34" s="179"/>
      <c r="J34" s="104"/>
      <c r="K34" s="104"/>
    </row>
    <row r="35" spans="1:15" ht="32.25" customHeight="1">
      <c r="A35" s="110"/>
      <c r="B35" s="111"/>
      <c r="C35" s="112"/>
      <c r="D35" s="93"/>
      <c r="E35" s="93"/>
      <c r="F35" s="93"/>
      <c r="I35" s="70"/>
      <c r="L35" s="57"/>
      <c r="M35" s="57"/>
      <c r="N35" s="57"/>
      <c r="O35" s="57"/>
    </row>
    <row r="36" spans="1:6" ht="33.75" customHeight="1">
      <c r="A36" s="41"/>
      <c r="B36" s="113"/>
      <c r="C36" s="17"/>
      <c r="D36" s="94"/>
      <c r="E36" s="94"/>
      <c r="F36" s="94"/>
    </row>
    <row r="37" spans="1:6" ht="110.25" customHeight="1">
      <c r="A37" s="41"/>
      <c r="B37" s="113"/>
      <c r="C37" s="17"/>
      <c r="D37" s="94"/>
      <c r="E37" s="94"/>
      <c r="F37" s="94"/>
    </row>
    <row r="38" spans="1:6" ht="93" customHeight="1">
      <c r="A38" s="114"/>
      <c r="B38" s="113"/>
      <c r="C38" s="115"/>
      <c r="D38" s="94"/>
      <c r="E38" s="94"/>
      <c r="F38" s="94"/>
    </row>
    <row r="39" spans="1:6" ht="15">
      <c r="A39" s="24"/>
      <c r="B39" s="25"/>
      <c r="C39" s="26"/>
      <c r="D39" s="27"/>
      <c r="E39" s="27"/>
      <c r="F39" s="27"/>
    </row>
    <row r="40" spans="1:6" ht="15">
      <c r="A40" s="20"/>
      <c r="B40" s="22"/>
      <c r="C40" s="23"/>
      <c r="D40" s="21"/>
      <c r="E40" s="21"/>
      <c r="F40" s="21"/>
    </row>
    <row r="41" spans="1:6" ht="15">
      <c r="A41" s="20"/>
      <c r="B41" s="22"/>
      <c r="C41" s="23"/>
      <c r="D41" s="21"/>
      <c r="E41" s="21"/>
      <c r="F41" s="21"/>
    </row>
    <row r="42" spans="1:6" ht="84" customHeight="1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ht="15">
      <c r="A50" s="20"/>
      <c r="B50" s="22"/>
      <c r="C50" s="23"/>
      <c r="D50" s="21"/>
      <c r="E50" s="21"/>
      <c r="F50" s="21"/>
    </row>
    <row r="51" spans="1:6" s="4" customFormat="1" ht="15">
      <c r="A51" s="20"/>
      <c r="B51" s="22"/>
      <c r="C51" s="23"/>
      <c r="D51" s="21"/>
      <c r="E51" s="21"/>
      <c r="F51" s="21"/>
    </row>
    <row r="52" spans="1:6" ht="15">
      <c r="A52" s="28"/>
      <c r="B52" s="22"/>
      <c r="C52" s="23"/>
      <c r="D52" s="21"/>
      <c r="E52" s="21"/>
      <c r="F52" s="21"/>
    </row>
    <row r="53" spans="1:6" ht="13.5">
      <c r="A53" s="28"/>
      <c r="B53" s="29"/>
      <c r="C53" s="30"/>
      <c r="D53" s="31"/>
      <c r="E53" s="31"/>
      <c r="F53" s="31"/>
    </row>
    <row r="54" spans="1:6" s="4" customFormat="1" ht="15" hidden="1">
      <c r="A54" s="28"/>
      <c r="B54" s="32"/>
      <c r="C54" s="26"/>
      <c r="D54" s="33"/>
      <c r="E54" s="33"/>
      <c r="F54" s="33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3.5" hidden="1">
      <c r="A58" s="28"/>
      <c r="B58" s="34"/>
      <c r="C58" s="30"/>
      <c r="D58" s="31"/>
      <c r="E58" s="31"/>
      <c r="F58" s="31"/>
    </row>
    <row r="59" spans="1:6" ht="15" hidden="1">
      <c r="A59" s="28"/>
      <c r="B59" s="34"/>
      <c r="C59" s="26"/>
      <c r="D59" s="33"/>
      <c r="E59" s="33"/>
      <c r="F59" s="33"/>
    </row>
    <row r="60" spans="1:6" s="1" customFormat="1" ht="33" customHeight="1">
      <c r="A60" s="28"/>
      <c r="B60" s="155"/>
      <c r="C60" s="156"/>
      <c r="D60" s="156"/>
      <c r="E60" s="86"/>
      <c r="F60" s="86"/>
    </row>
    <row r="61" spans="1:6" s="1" customFormat="1" ht="24" customHeight="1">
      <c r="A61" s="28"/>
      <c r="B61" s="155"/>
      <c r="C61" s="156"/>
      <c r="D61" s="156"/>
      <c r="E61" s="86"/>
      <c r="F61" s="86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D75" s="5"/>
      <c r="E75" s="5"/>
      <c r="F75" s="5"/>
    </row>
    <row r="76" spans="1:6" s="1" customFormat="1" ht="13.5">
      <c r="A76" s="2"/>
      <c r="C76" s="6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  <row r="98" spans="1:6" s="1" customFormat="1" ht="13.5">
      <c r="A98" s="2"/>
      <c r="D98" s="5"/>
      <c r="E98" s="5"/>
      <c r="F98" s="5"/>
    </row>
  </sheetData>
  <sheetProtection/>
  <mergeCells count="15">
    <mergeCell ref="H34:I34"/>
    <mergeCell ref="H33:I33"/>
    <mergeCell ref="H32:K32"/>
    <mergeCell ref="I29:I31"/>
    <mergeCell ref="A19:G19"/>
    <mergeCell ref="B61:D61"/>
    <mergeCell ref="B60:D60"/>
    <mergeCell ref="M32:Q32"/>
    <mergeCell ref="C1:D9"/>
    <mergeCell ref="A22:B22"/>
    <mergeCell ref="C12:G12"/>
    <mergeCell ref="C13:G13"/>
    <mergeCell ref="C14:G14"/>
    <mergeCell ref="C10:F10"/>
    <mergeCell ref="C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Шишкина Татьяна Федоровна</cp:lastModifiedBy>
  <cp:lastPrinted>2021-04-20T06:35:25Z</cp:lastPrinted>
  <dcterms:created xsi:type="dcterms:W3CDTF">1999-03-18T06:53:45Z</dcterms:created>
  <dcterms:modified xsi:type="dcterms:W3CDTF">2021-06-22T09:04:54Z</dcterms:modified>
  <cp:category/>
  <cp:version/>
  <cp:contentType/>
  <cp:contentStatus/>
</cp:coreProperties>
</file>