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56" windowWidth="9276" windowHeight="1116"/>
  </bookViews>
  <sheets>
    <sheet name="МБТ 2020-2021" sheetId="1" r:id="rId1"/>
  </sheets>
  <definedNames>
    <definedName name="_xlnm.Print_Area" localSheetId="0">'МБТ 2020-2021'!$C$1:$AO$114</definedName>
  </definedNames>
  <calcPr calcId="145621"/>
</workbook>
</file>

<file path=xl/calcChain.xml><?xml version="1.0" encoding="utf-8"?>
<calcChain xmlns="http://schemas.openxmlformats.org/spreadsheetml/2006/main">
  <c r="AM113" i="1" l="1"/>
  <c r="AM103" i="1" l="1"/>
  <c r="AM87" i="1"/>
  <c r="AN87" i="1"/>
  <c r="AN109" i="1" l="1"/>
  <c r="AO109" i="1"/>
  <c r="AM18" i="1" l="1"/>
  <c r="AM15" i="1" s="1"/>
  <c r="AM13" i="1" s="1"/>
  <c r="AN96" i="1"/>
  <c r="AN95" i="1"/>
  <c r="AN105" i="1"/>
  <c r="AM74" i="1"/>
  <c r="AO47" i="1"/>
  <c r="AN47" i="1"/>
  <c r="AO48" i="1"/>
  <c r="AN48" i="1"/>
  <c r="AM66" i="1"/>
  <c r="AM47" i="1"/>
  <c r="AM44" i="1"/>
  <c r="AO73" i="1"/>
  <c r="AN73" i="1"/>
  <c r="AM93" i="1"/>
  <c r="AM81" i="1"/>
  <c r="AM92" i="1"/>
  <c r="AM102" i="1"/>
  <c r="AM43" i="1"/>
  <c r="AN77" i="1"/>
  <c r="AM83" i="1"/>
  <c r="AM101" i="1"/>
  <c r="AM85" i="1"/>
  <c r="AM10" i="1"/>
  <c r="AM75" i="1"/>
  <c r="AM111" i="1"/>
  <c r="AM109" i="1" s="1"/>
  <c r="AM94" i="1"/>
  <c r="AM80" i="1"/>
  <c r="AM79" i="1"/>
  <c r="AO92" i="1"/>
  <c r="AN92" i="1"/>
  <c r="AM89" i="1"/>
  <c r="AM77" i="1"/>
  <c r="AM78" i="1"/>
  <c r="AO79" i="1"/>
  <c r="AN79" i="1"/>
  <c r="AN61" i="1"/>
  <c r="AO61" i="1"/>
  <c r="AM61" i="1"/>
  <c r="AO45" i="1"/>
  <c r="AN45" i="1"/>
  <c r="AO35" i="1"/>
  <c r="AN25" i="1"/>
  <c r="AO25" i="1"/>
  <c r="AN15" i="1"/>
  <c r="AN13" i="1"/>
  <c r="AO15" i="1"/>
  <c r="AO13" i="1"/>
  <c r="AM28" i="1"/>
  <c r="AM27" i="1"/>
  <c r="AM25" i="1" s="1"/>
  <c r="AM23" i="1"/>
  <c r="AM45" i="1"/>
  <c r="AN36" i="1"/>
  <c r="AO36" i="1"/>
  <c r="AM36" i="1"/>
  <c r="AN49" i="1"/>
  <c r="AO49" i="1"/>
  <c r="AM49" i="1"/>
  <c r="AG68" i="1"/>
  <c r="AH68" i="1"/>
  <c r="AI68" i="1"/>
  <c r="AJ68" i="1"/>
  <c r="AK68" i="1"/>
  <c r="AL68" i="1"/>
  <c r="AF10" i="1"/>
  <c r="AF41" i="1"/>
  <c r="AF47" i="1"/>
  <c r="AF45" i="1" s="1"/>
  <c r="AF69" i="1"/>
  <c r="AF68" i="1" s="1"/>
  <c r="AF53" i="1"/>
  <c r="AF52" i="1"/>
  <c r="AF51" i="1"/>
  <c r="AF49" i="1" s="1"/>
  <c r="AF44" i="1"/>
  <c r="AG45" i="1"/>
  <c r="AH45" i="1"/>
  <c r="AI45" i="1"/>
  <c r="AJ45" i="1"/>
  <c r="AK45" i="1"/>
  <c r="AL45" i="1"/>
  <c r="AG13" i="1"/>
  <c r="AG11" i="1" s="1"/>
  <c r="AH13" i="1"/>
  <c r="AH11" i="1" s="1"/>
  <c r="AI13" i="1"/>
  <c r="AI11" i="1" s="1"/>
  <c r="AJ13" i="1"/>
  <c r="AJ11" i="1" s="1"/>
  <c r="AK13" i="1"/>
  <c r="AK11" i="1" s="1"/>
  <c r="AL13" i="1"/>
  <c r="AL11" i="1" s="1"/>
  <c r="AG49" i="1"/>
  <c r="AH49" i="1"/>
  <c r="AI49" i="1"/>
  <c r="AJ49" i="1"/>
  <c r="AK49" i="1"/>
  <c r="AL49" i="1"/>
  <c r="AF13" i="1"/>
  <c r="AF11" i="1" s="1"/>
  <c r="AN11" i="1"/>
  <c r="AN8" i="1" s="1"/>
  <c r="AO11" i="1"/>
  <c r="AO8" i="1"/>
  <c r="AL8" i="1" l="1"/>
  <c r="AL114" i="1" s="1"/>
  <c r="AJ8" i="1"/>
  <c r="AJ114" i="1" s="1"/>
  <c r="AH8" i="1"/>
  <c r="AH114" i="1" s="1"/>
  <c r="AF8" i="1"/>
  <c r="AF114" i="1" s="1"/>
  <c r="AK8" i="1"/>
  <c r="AK114" i="1" s="1"/>
  <c r="AI8" i="1"/>
  <c r="AI114" i="1" s="1"/>
  <c r="AG8" i="1"/>
  <c r="AG114" i="1" s="1"/>
  <c r="AM11" i="1"/>
  <c r="AM8" i="1" s="1"/>
  <c r="AO68" i="1"/>
  <c r="AO114" i="1" s="1"/>
  <c r="AM68" i="1"/>
  <c r="AN68" i="1"/>
  <c r="AN114" i="1" s="1"/>
  <c r="AM114" i="1" l="1"/>
</calcChain>
</file>

<file path=xl/sharedStrings.xml><?xml version="1.0" encoding="utf-8"?>
<sst xmlns="http://schemas.openxmlformats.org/spreadsheetml/2006/main" count="119" uniqueCount="99">
  <si>
    <t>из них:</t>
  </si>
  <si>
    <t>в том числе на: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</si>
  <si>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</si>
  <si>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</si>
  <si>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</si>
  <si>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</si>
  <si>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</si>
  <si>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</si>
  <si>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</si>
  <si>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</si>
  <si>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административно-хозяйственных, учебно-вспомогательных и иных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</si>
  <si>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</si>
  <si>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</si>
  <si>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</si>
  <si>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</si>
  <si>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</si>
  <si>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</si>
  <si>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</si>
  <si>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2022 год</t>
  </si>
  <si>
    <t>2023 год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</si>
  <si>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</si>
  <si>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</si>
  <si>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</si>
  <si>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</si>
  <si>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</si>
  <si>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</si>
  <si>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</si>
  <si>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</si>
  <si>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</si>
  <si>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</si>
  <si>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</si>
  <si>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>Приложение 8
к изменениям и дополнениям 
к бюджету городского округа Лыткарино на 2021 год
и на плановый период  2022  и  2023 годов</t>
  </si>
  <si>
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НА 2022 ГОД И НА ПЛАНОВЫЙ ПЕРИОД 2023 И 2024 ГОДОВ</t>
  </si>
  <si>
    <t>2024 год</t>
  </si>
  <si>
    <t xml:space="preserve">I. Субвенции, предоставляемые из бюджета Московской области бюджету городского округа Лыткарино  на 2022 год и на плановый период 2023 и 2024 годов - всего:  </t>
  </si>
  <si>
    <t xml:space="preserve"> -дошкольное образование</t>
  </si>
  <si>
    <t xml:space="preserve"> -начальное, основное, среднее общее</t>
  </si>
  <si>
    <t xml:space="preserve"> -дополнительное образование</t>
  </si>
  <si>
    <t>учебно-вспомогательного и прочего персонала дошкольного образования</t>
  </si>
  <si>
    <t>-расходы на выплату пособия педагогическим работникам муниципальных общеобразовательных организаций в Московской области – молодым специалистам</t>
  </si>
  <si>
    <t xml:space="preserve">Субвенции бюджетам муниципальных образований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</si>
  <si>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</si>
  <si>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образований Московской области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</si>
  <si>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Субвенции бюджетам муниципальных образований Московской области на обеспечение жильем граждан, уволенных с военной службы (службы), и приравненных к ним лиц</t>
  </si>
  <si>
    <t>II. Субсидии, предоставляемые из бюджета Московской области бюджету городского округа Лыткарино на 2022 год и на плановый период 2023 и 2024 годов</t>
  </si>
  <si>
    <t>III. Иные межбюджетные трансферты, предоставляемые из бюджета Московской области бюджету городского округа Лыткарино на 2022 год и на плановый период 2023 и 2024 годов</t>
  </si>
  <si>
    <t>Иные межбюджетные транcферты бюджетам муниципальных образований Московской области из бюджета Московской области на реализацию отдельных мероприятий муниципальных программ</t>
  </si>
  <si>
    <t>Субсидия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</si>
  <si>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Субсидия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</si>
  <si>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Субсидия на благоустройство лесопарковых зон</t>
  </si>
  <si>
    <t xml:space="preserve">Субсидия на реализацию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</si>
  <si>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Субсидия на проведение работ по капитальному ремонту зданий региональных (муниципальных) общеобразовательных организаций</t>
  </si>
  <si>
    <t>Субсидия на оснащение отремонтированных зданий общеобразовательных организаций средствами обучения и воспитания</t>
  </si>
  <si>
    <t>Субсидия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</si>
  <si>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Субсидия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</si>
  <si>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Субсидия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</si>
  <si>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Субсидия на реализацию программ формирования современной городской среды в части благоустройства общественных территорий</t>
  </si>
  <si>
    <t>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</si>
  <si>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Субсидия на обеспечение образовательных организаций материально-технической базой для внедрения цифровой образовательной среды</t>
  </si>
  <si>
    <t>Субсидия  на мероприятия по организации отдыха детей в каникулярное время</t>
  </si>
  <si>
    <t xml:space="preserve">Субсидия на капитальные вложения в общеобразовательные организации в целях обеспечения односменного режима обучения </t>
  </si>
  <si>
    <t>Субсидия 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</si>
  <si>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Субсидия  на  ремонт подъездов в многоквартирных домах </t>
  </si>
  <si>
    <t>Субсидия на софинансирование расходов на оснащение планшетными компьютерами общеобразовательных организаций в Московской области</t>
  </si>
  <si>
    <t xml:space="preserve">Субсидия на реализацию мероприятий по обеспечению жильем молодых семей 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</si>
  <si>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</si>
  <si>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</si>
  <si>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Субсидия на сокращение доли загрязненных сточных вод </t>
  </si>
  <si>
    <t>Субсидия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</si>
  <si>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</si>
  <si>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Субсидия на обустройство и установку детских игровых площадок на территории муниципальных образований Московской области </t>
  </si>
  <si>
    <t>Субсидия на устройство и капитальный ремонт систем наружного освещения в рамках реализации проекта «Светлый город»</t>
  </si>
  <si>
    <t>Субсидия 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</si>
  <si>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Субсидия на ремонт дворовых территорий</t>
  </si>
  <si>
    <t>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</si>
  <si>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Субсидия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</si>
  <si>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Межбюджетные трансферты, предоставляемые из бюджета Московской области бюджету городского округа Лыткарино на 2022 год и на плановый период 2023 и 2024 годов - всего: </t>
  </si>
  <si>
    <t xml:space="preserve"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</t>
  </si>
  <si>
    <r>
      <t xml:space="preserve"> -</t>
    </r>
    <r>
      <rPr>
        <sz val="14"/>
        <rFont val="Arial Cyr"/>
        <charset val="204"/>
      </rPr>
      <t>приобретение учебников и учебных пособий, средств обучения, игр, игрушек</t>
    </r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</si>
  <si>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</si>
  <si>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 xml:space="preserve"> - расходы на выплату пособия педагогическим работникам муниципальных общеобразовательных организаций в Московской области – молодым специалистам</t>
  </si>
  <si>
    <t xml:space="preserve"> -расходы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</si>
  <si>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                              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</si>
  <si>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-осуществление полномочий по обеспечению жильём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</si>
  <si>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 -осуществление полномочий по обеспечению жильём отдельных категорий граждан, установленных Федеральным законом от 12 января 1995 года                       № 5-ФЗ «О ветеранах» </t>
  </si>
  <si>
    <t>Субвенции бюджетам муниципальных образований Московской области 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</si>
  <si>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(Приложение 12
к бюджету городского округа Лыткарино на 2022 год
и на плановый период  2023  и  2024 годов)</t>
  </si>
  <si>
    <t>Иные межбюджетные транcферты бюджетам муниципальных образований Московской области из бюджета Московской области на организацию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</si>
  <si>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Субсидии бюджетам муниципальных образований Московской области на закупку оборудования для создания "умных" спортивных площадок</t>
  </si>
  <si>
    <t>Субсидии из бюджета Московской области бюджетам муниципальных образований Московской области  на создание и ремонт пешеходных коммуникаций</t>
  </si>
  <si>
    <t xml:space="preserve">Иные межбюджетные транcферты бюджетам муниципальных образований Московской области из бюджета Московской области на реализацию отдельных мероприятий муниципальных программ в сфере образования </t>
  </si>
  <si>
    <t>Субсидии из бюджета Московской области бюджетам муниципальных образований Московской области  на обустройство пляжей</t>
  </si>
  <si>
    <t xml:space="preserve">Субсидии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 </t>
  </si>
  <si>
    <t xml:space="preserve"> Cубвенции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</si>
  <si>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Субсидии бюджетам муниципальных образований Московской области на устройство контейнерных площадок </t>
  </si>
  <si>
    <t>Субсидии на реализацию мероприятий по благоустройству территорий муниципальных образовательных организаций</t>
  </si>
  <si>
    <t xml:space="preserve"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</t>
  </si>
  <si>
    <t>Иные межбюджетные транcферты бюджетам муниципальных образований Московской области из бюджета Московской области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</si>
  <si>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Приложение 8
к изменениям и дополнениям 
к бюджету городского округа Лыткарино на 2022 год
и на плановый период  2023  и 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</si>
</sst>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54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b/>
      <sz val="13"/>
      <name val="Arial Cyr"/>
      <family val="2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5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 Cyr"/>
      <charset val="204"/>
    </font>
    <font>
      <b/>
      <sz val="18"/>
      <color theme="1"/>
      <name val="Times New Roman Cyr"/>
      <charset val="204"/>
    </font>
    <font>
      <sz val="18"/>
      <color theme="1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color theme="1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name val="Arial"/>
      <family val="2"/>
      <charset val="204"/>
    </font>
    <font>
      <b/>
      <sz val="16"/>
      <name val="Arial Cyr"/>
      <charset val="204"/>
    </font>
    <font>
      <sz val="10"/>
      <color rgb="FFC00000"/>
      <name val="Arial Cyr"/>
      <charset val="204"/>
    </font>
    <font>
      <sz val="14"/>
      <color rgb="FFC00000"/>
      <name val="Arial Cyr"/>
      <charset val="204"/>
    </font>
    <font>
      <sz val="13"/>
      <color rgb="FFC00000"/>
      <name val="Arial Cyr"/>
      <charset val="204"/>
    </font>
    <font>
      <b/>
      <sz val="16"/>
      <color rgb="FF0070C0"/>
      <name val="Arial Cyr"/>
      <charset val="204"/>
    </font>
    <font>
      <sz val="14"/>
      <color rgb="FFFFFF00"/>
      <name val="Arial Cyr"/>
      <charset val="204"/>
    </font>
    <font>
      <b/>
      <sz val="15"/>
      <name val="Arial"/>
      <family val="2"/>
    </font>
    <font>
      <b/>
      <sz val="15"/>
      <name val="Arial Cyr"/>
      <charset val="204"/>
    </font>
    <font>
      <sz val="14"/>
      <name val="Arial"/>
      <family val="2"/>
      <charset val="204"/>
    </font>
    <font>
      <i/>
      <sz val="10"/>
      <name val="Arial Cyr"/>
      <charset val="204"/>
    </font>
    <font>
      <sz val="15"/>
      <name val="Arial Cyr"/>
      <charset val="204"/>
    </font>
    <font>
      <sz val="16"/>
      <name val="Arial Cyr"/>
      <charset val="204"/>
    </font>
    <font>
      <sz val="16"/>
      <color rgb="FFFFFF00"/>
      <name val="Arial Cyr"/>
      <charset val="204"/>
    </font>
    <font>
      <sz val="16"/>
      <color rgb="FFC00000"/>
      <name val="Arial Cyr"/>
      <charset val="204"/>
    </font>
    <font>
      <b/>
      <sz val="14"/>
      <color rgb="FFFFFF00"/>
      <name val="Arial Cyr"/>
      <charset val="204"/>
    </font>
    <font>
      <b/>
      <sz val="30"/>
      <color rgb="FFC00000"/>
      <name val="Arial Cyr"/>
      <charset val="204"/>
    </font>
    <font>
      <b/>
      <sz val="14"/>
      <color rgb="FFC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9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11" fillId="2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1" fillId="0" borderId="0" xfId="0" applyFont="1" applyBorder="1"/>
    <xf numFmtId="0" fontId="20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3" fontId="24" fillId="0" borderId="0" xfId="0" applyNumberFormat="1" applyFont="1"/>
    <xf numFmtId="0" fontId="26" fillId="2" borderId="3" xfId="0" applyFont="1" applyFill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/>
    <xf numFmtId="0" fontId="26" fillId="2" borderId="1" xfId="0" applyFont="1" applyFill="1" applyBorder="1" applyAlignment="1">
      <alignment horizontal="center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3" fontId="24" fillId="4" borderId="0" xfId="0" applyNumberFormat="1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33" fillId="4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4" fontId="31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40" fillId="0" borderId="0" xfId="0" applyFont="1" applyBorder="1"/>
    <xf numFmtId="0" fontId="38" fillId="0" borderId="0" xfId="0" applyFont="1" applyBorder="1"/>
    <xf numFmtId="0" fontId="38" fillId="0" borderId="0" xfId="0" applyFont="1" applyBorder="1" applyAlignment="1">
      <alignment horizontal="left"/>
    </xf>
    <xf numFmtId="4" fontId="31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31" fillId="4" borderId="7" xfId="0" applyFont="1" applyFill="1" applyBorder="1" applyAlignment="1">
      <alignment horizontal="left" vertical="center"/>
    </xf>
    <xf numFmtId="4" fontId="15" fillId="4" borderId="11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4" fillId="0" borderId="1" xfId="0" applyFont="1" applyFill="1" applyBorder="1"/>
    <xf numFmtId="0" fontId="18" fillId="7" borderId="0" xfId="0" applyFont="1" applyFill="1" applyAlignment="1">
      <alignment horizontal="center" wrapText="1"/>
    </xf>
    <xf numFmtId="0" fontId="40" fillId="7" borderId="0" xfId="0" applyFont="1" applyFill="1" applyBorder="1"/>
    <xf numFmtId="0" fontId="17" fillId="7" borderId="0" xfId="0" applyFont="1" applyFill="1"/>
    <xf numFmtId="0" fontId="19" fillId="7" borderId="0" xfId="0" applyFont="1" applyFill="1" applyAlignment="1">
      <alignment horizontal="center" wrapText="1"/>
    </xf>
    <xf numFmtId="4" fontId="17" fillId="0" borderId="43" xfId="0" applyNumberFormat="1" applyFont="1" applyFill="1" applyBorder="1"/>
    <xf numFmtId="4" fontId="32" fillId="0" borderId="7" xfId="0" applyNumberFormat="1" applyFont="1" applyFill="1" applyBorder="1" applyAlignment="1">
      <alignment horizontal="center" vertical="center"/>
    </xf>
    <xf numFmtId="0" fontId="17" fillId="0" borderId="29" xfId="0" applyFont="1" applyFill="1" applyBorder="1"/>
    <xf numFmtId="4" fontId="32" fillId="0" borderId="29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4" fontId="44" fillId="6" borderId="4" xfId="0" applyNumberFormat="1" applyFont="1" applyFill="1" applyBorder="1" applyAlignment="1">
      <alignment horizontal="center" vertical="center"/>
    </xf>
    <xf numFmtId="4" fontId="44" fillId="6" borderId="3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" fontId="17" fillId="0" borderId="12" xfId="0" applyNumberFormat="1" applyFont="1" applyBorder="1" applyAlignment="1">
      <alignment horizontal="center" vertical="center"/>
    </xf>
    <xf numFmtId="0" fontId="17" fillId="0" borderId="33" xfId="0" applyFont="1" applyBorder="1"/>
    <xf numFmtId="0" fontId="17" fillId="4" borderId="11" xfId="0" applyFont="1" applyFill="1" applyBorder="1"/>
    <xf numFmtId="4" fontId="31" fillId="0" borderId="12" xfId="0" applyNumberFormat="1" applyFont="1" applyFill="1" applyBorder="1" applyAlignment="1">
      <alignment horizontal="center" vertical="center"/>
    </xf>
    <xf numFmtId="4" fontId="17" fillId="0" borderId="29" xfId="0" applyNumberFormat="1" applyFont="1" applyFill="1" applyBorder="1"/>
    <xf numFmtId="0" fontId="17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/>
    </xf>
    <xf numFmtId="4" fontId="32" fillId="0" borderId="30" xfId="0" applyNumberFormat="1" applyFont="1" applyFill="1" applyBorder="1" applyAlignment="1">
      <alignment horizontal="center" vertical="center"/>
    </xf>
    <xf numFmtId="0" fontId="17" fillId="0" borderId="30" xfId="0" applyFont="1" applyFill="1" applyBorder="1"/>
    <xf numFmtId="4" fontId="17" fillId="0" borderId="30" xfId="0" applyNumberFormat="1" applyFont="1" applyFill="1" applyBorder="1"/>
    <xf numFmtId="0" fontId="17" fillId="0" borderId="3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4" fontId="31" fillId="0" borderId="6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31" fillId="0" borderId="2" xfId="0" applyNumberFormat="1" applyFont="1" applyFill="1" applyBorder="1" applyAlignment="1">
      <alignment horizontal="center" vertical="center"/>
    </xf>
    <xf numFmtId="0" fontId="17" fillId="0" borderId="14" xfId="0" applyFont="1" applyFill="1" applyBorder="1"/>
    <xf numFmtId="4" fontId="31" fillId="0" borderId="20" xfId="0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4" fontId="15" fillId="0" borderId="43" xfId="0" applyNumberFormat="1" applyFont="1" applyFill="1" applyBorder="1" applyAlignment="1">
      <alignment horizontal="center" vertical="center"/>
    </xf>
    <xf numFmtId="0" fontId="17" fillId="0" borderId="48" xfId="0" applyFont="1" applyFill="1" applyBorder="1"/>
    <xf numFmtId="0" fontId="17" fillId="0" borderId="42" xfId="0" applyFont="1" applyFill="1" applyBorder="1"/>
    <xf numFmtId="0" fontId="17" fillId="0" borderId="45" xfId="0" applyFont="1" applyFill="1" applyBorder="1"/>
    <xf numFmtId="0" fontId="32" fillId="0" borderId="16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22" xfId="0" applyFont="1" applyFill="1" applyBorder="1"/>
    <xf numFmtId="0" fontId="17" fillId="0" borderId="35" xfId="0" applyFont="1" applyFill="1" applyBorder="1"/>
    <xf numFmtId="0" fontId="32" fillId="0" borderId="9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/>
    </xf>
    <xf numFmtId="4" fontId="32" fillId="0" borderId="11" xfId="0" applyNumberFormat="1" applyFont="1" applyFill="1" applyBorder="1" applyAlignment="1">
      <alignment horizontal="center" vertical="center"/>
    </xf>
    <xf numFmtId="0" fontId="17" fillId="0" borderId="23" xfId="0" applyFont="1" applyFill="1" applyBorder="1"/>
    <xf numFmtId="0" fontId="17" fillId="0" borderId="33" xfId="0" applyFont="1" applyFill="1" applyBorder="1"/>
    <xf numFmtId="0" fontId="17" fillId="0" borderId="36" xfId="0" applyFont="1" applyFill="1" applyBorder="1"/>
    <xf numFmtId="0" fontId="32" fillId="0" borderId="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/>
    </xf>
    <xf numFmtId="0" fontId="17" fillId="0" borderId="49" xfId="0" applyFont="1" applyFill="1" applyBorder="1"/>
    <xf numFmtId="0" fontId="17" fillId="0" borderId="40" xfId="0" applyFont="1" applyFill="1" applyBorder="1"/>
    <xf numFmtId="0" fontId="32" fillId="0" borderId="10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32" fillId="0" borderId="2" xfId="0" applyNumberFormat="1" applyFont="1" applyFill="1" applyBorder="1" applyAlignment="1">
      <alignment horizontal="center" vertical="center"/>
    </xf>
    <xf numFmtId="164" fontId="31" fillId="0" borderId="6" xfId="0" applyNumberFormat="1" applyFont="1" applyFill="1" applyBorder="1" applyAlignment="1">
      <alignment horizontal="center" vertical="center"/>
    </xf>
    <xf numFmtId="2" fontId="31" fillId="0" borderId="6" xfId="0" applyNumberFormat="1" applyFont="1" applyFill="1" applyBorder="1" applyAlignment="1">
      <alignment horizontal="center" vertical="center"/>
    </xf>
    <xf numFmtId="164" fontId="31" fillId="0" borderId="12" xfId="0" applyNumberFormat="1" applyFont="1" applyFill="1" applyBorder="1" applyAlignment="1">
      <alignment horizontal="center" vertical="center"/>
    </xf>
    <xf numFmtId="164" fontId="31" fillId="0" borderId="4" xfId="0" applyNumberFormat="1" applyFont="1" applyFill="1" applyBorder="1" applyAlignment="1">
      <alignment horizontal="center" vertical="center"/>
    </xf>
    <xf numFmtId="0" fontId="0" fillId="6" borderId="3" xfId="0" applyFont="1" applyFill="1" applyBorder="1"/>
    <xf numFmtId="4" fontId="44" fillId="6" borderId="6" xfId="0" applyNumberFormat="1" applyFont="1" applyFill="1" applyBorder="1" applyAlignment="1">
      <alignment horizontal="center" vertical="center"/>
    </xf>
    <xf numFmtId="4" fontId="44" fillId="6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4" fontId="32" fillId="0" borderId="35" xfId="0" applyNumberFormat="1" applyFont="1" applyFill="1" applyBorder="1" applyAlignment="1">
      <alignment horizontal="center" vertical="center"/>
    </xf>
    <xf numFmtId="4" fontId="17" fillId="4" borderId="12" xfId="0" applyNumberFormat="1" applyFont="1" applyFill="1" applyBorder="1"/>
    <xf numFmtId="4" fontId="15" fillId="0" borderId="7" xfId="0" applyNumberFormat="1" applyFont="1" applyFill="1" applyBorder="1" applyAlignment="1">
      <alignment horizontal="center" vertical="center"/>
    </xf>
    <xf numFmtId="166" fontId="32" fillId="0" borderId="10" xfId="0" applyNumberFormat="1" applyFont="1" applyFill="1" applyBorder="1" applyAlignment="1">
      <alignment horizontal="center" vertical="center"/>
    </xf>
    <xf numFmtId="4" fontId="31" fillId="4" borderId="2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/>
    </xf>
    <xf numFmtId="4" fontId="32" fillId="0" borderId="33" xfId="0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/>
    <xf numFmtId="0" fontId="17" fillId="0" borderId="3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4" fontId="31" fillId="0" borderId="2" xfId="0" applyNumberFormat="1" applyFont="1" applyFill="1" applyBorder="1" applyAlignment="1">
      <alignment horizontal="center" vertical="center"/>
    </xf>
    <xf numFmtId="164" fontId="31" fillId="0" borderId="29" xfId="0" applyNumberFormat="1" applyFont="1" applyFill="1" applyBorder="1" applyAlignment="1">
      <alignment horizontal="center" vertical="center"/>
    </xf>
    <xf numFmtId="164" fontId="31" fillId="0" borderId="42" xfId="0" applyNumberFormat="1" applyFont="1" applyFill="1" applyBorder="1" applyAlignment="1">
      <alignment horizontal="center" vertical="center"/>
    </xf>
    <xf numFmtId="164" fontId="31" fillId="0" borderId="30" xfId="0" applyNumberFormat="1" applyFont="1" applyFill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/>
    </xf>
    <xf numFmtId="4" fontId="48" fillId="7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 wrapText="1"/>
    </xf>
    <xf numFmtId="4" fontId="31" fillId="0" borderId="43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165" fontId="32" fillId="0" borderId="11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4" fontId="36" fillId="0" borderId="6" xfId="0" applyNumberFormat="1" applyFont="1" applyFill="1" applyBorder="1" applyAlignment="1">
      <alignment horizontal="center" vertical="center"/>
    </xf>
    <xf numFmtId="0" fontId="17" fillId="0" borderId="43" xfId="0" applyFont="1" applyFill="1" applyBorder="1"/>
    <xf numFmtId="4" fontId="31" fillId="0" borderId="31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17" fillId="7" borderId="0" xfId="0" applyFont="1" applyFill="1" applyBorder="1"/>
    <xf numFmtId="0" fontId="42" fillId="0" borderId="0" xfId="0" applyFont="1" applyBorder="1" applyAlignment="1">
      <alignment wrapText="1"/>
    </xf>
    <xf numFmtId="4" fontId="49" fillId="0" borderId="0" xfId="0" applyNumberFormat="1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/>
    </xf>
    <xf numFmtId="0" fontId="32" fillId="0" borderId="9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18" fillId="0" borderId="58" xfId="0" applyFont="1" applyFill="1" applyBorder="1" applyAlignment="1">
      <alignment horizontal="center"/>
    </xf>
    <xf numFmtId="4" fontId="31" fillId="0" borderId="58" xfId="0" applyNumberFormat="1" applyFont="1" applyFill="1" applyBorder="1" applyAlignment="1">
      <alignment horizontal="center" vertical="center"/>
    </xf>
    <xf numFmtId="0" fontId="17" fillId="0" borderId="58" xfId="0" applyFont="1" applyFill="1" applyBorder="1"/>
    <xf numFmtId="0" fontId="17" fillId="0" borderId="61" xfId="0" applyFont="1" applyFill="1" applyBorder="1"/>
    <xf numFmtId="0" fontId="17" fillId="0" borderId="31" xfId="0" applyFont="1" applyFill="1" applyBorder="1"/>
    <xf numFmtId="0" fontId="18" fillId="0" borderId="25" xfId="0" applyFont="1" applyFill="1" applyBorder="1" applyAlignment="1">
      <alignment horizontal="center"/>
    </xf>
    <xf numFmtId="4" fontId="31" fillId="0" borderId="25" xfId="0" applyNumberFormat="1" applyFont="1" applyFill="1" applyBorder="1" applyAlignment="1">
      <alignment horizontal="center" vertical="center"/>
    </xf>
    <xf numFmtId="4" fontId="31" fillId="0" borderId="62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4" fontId="17" fillId="0" borderId="25" xfId="0" applyNumberFormat="1" applyFont="1" applyFill="1" applyBorder="1"/>
    <xf numFmtId="0" fontId="18" fillId="0" borderId="25" xfId="0" applyFont="1" applyFill="1" applyBorder="1" applyAlignment="1">
      <alignment horizontal="center" vertical="center"/>
    </xf>
    <xf numFmtId="4" fontId="17" fillId="0" borderId="14" xfId="0" applyNumberFormat="1" applyFont="1" applyFill="1" applyBorder="1"/>
    <xf numFmtId="0" fontId="31" fillId="0" borderId="16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57" xfId="0" applyFont="1" applyFill="1" applyBorder="1" applyAlignment="1">
      <alignment horizontal="left" vertical="center" wrapText="1"/>
    </xf>
    <xf numFmtId="0" fontId="31" fillId="0" borderId="58" xfId="0" applyFont="1" applyFill="1" applyBorder="1" applyAlignment="1">
      <alignment horizontal="left" vertical="center" wrapText="1"/>
    </xf>
    <xf numFmtId="0" fontId="32" fillId="0" borderId="5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/>
    </xf>
    <xf numFmtId="4" fontId="31" fillId="0" borderId="29" xfId="0" applyNumberFormat="1" applyFont="1" applyFill="1" applyBorder="1" applyAlignment="1">
      <alignment horizontal="center" vertical="center"/>
    </xf>
    <xf numFmtId="4" fontId="31" fillId="0" borderId="7" xfId="0" applyNumberFormat="1" applyFont="1" applyFill="1" applyBorder="1" applyAlignment="1">
      <alignment horizontal="center" vertical="center"/>
    </xf>
    <xf numFmtId="0" fontId="17" fillId="0" borderId="7" xfId="0" applyFont="1" applyFill="1" applyBorder="1"/>
    <xf numFmtId="0" fontId="31" fillId="0" borderId="53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/>
    </xf>
    <xf numFmtId="165" fontId="15" fillId="0" borderId="7" xfId="0" applyNumberFormat="1" applyFont="1" applyFill="1" applyBorder="1" applyAlignment="1">
      <alignment horizontal="center" vertical="center"/>
    </xf>
    <xf numFmtId="165" fontId="32" fillId="0" borderId="7" xfId="0" applyNumberFormat="1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left" vertical="center" wrapText="1"/>
    </xf>
    <xf numFmtId="2" fontId="32" fillId="0" borderId="7" xfId="0" applyNumberFormat="1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0" fontId="17" fillId="0" borderId="51" xfId="0" applyFont="1" applyFill="1" applyBorder="1"/>
    <xf numFmtId="0" fontId="17" fillId="0" borderId="38" xfId="0" applyFont="1" applyFill="1" applyBorder="1"/>
    <xf numFmtId="4" fontId="17" fillId="0" borderId="38" xfId="0" applyNumberFormat="1" applyFont="1" applyFill="1" applyBorder="1"/>
    <xf numFmtId="0" fontId="17" fillId="0" borderId="38" xfId="0" applyFont="1" applyFill="1" applyBorder="1" applyAlignment="1">
      <alignment horizontal="center" vertical="center"/>
    </xf>
    <xf numFmtId="0" fontId="17" fillId="0" borderId="52" xfId="0" applyFont="1" applyFill="1" applyBorder="1"/>
    <xf numFmtId="4" fontId="15" fillId="0" borderId="2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left" vertical="center" wrapText="1"/>
    </xf>
    <xf numFmtId="4" fontId="32" fillId="0" borderId="15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4" fontId="17" fillId="0" borderId="33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7" fillId="0" borderId="25" xfId="0" applyFont="1" applyFill="1" applyBorder="1"/>
    <xf numFmtId="4" fontId="17" fillId="0" borderId="25" xfId="0" applyNumberFormat="1" applyFont="1" applyFill="1" applyBorder="1" applyAlignment="1">
      <alignment horizontal="center" vertical="center"/>
    </xf>
    <xf numFmtId="0" fontId="0" fillId="0" borderId="38" xfId="0" applyFont="1" applyFill="1" applyBorder="1"/>
    <xf numFmtId="0" fontId="4" fillId="0" borderId="14" xfId="0" applyFont="1" applyFill="1" applyBorder="1"/>
    <xf numFmtId="0" fontId="31" fillId="0" borderId="14" xfId="0" applyFont="1" applyFill="1" applyBorder="1"/>
    <xf numFmtId="0" fontId="4" fillId="0" borderId="3" xfId="0" applyFont="1" applyFill="1" applyBorder="1"/>
    <xf numFmtId="0" fontId="31" fillId="0" borderId="3" xfId="0" applyFont="1" applyFill="1" applyBorder="1"/>
    <xf numFmtId="0" fontId="31" fillId="0" borderId="0" xfId="0" applyFont="1" applyFill="1" applyBorder="1"/>
    <xf numFmtId="0" fontId="4" fillId="0" borderId="42" xfId="0" applyFont="1" applyFill="1" applyBorder="1"/>
    <xf numFmtId="0" fontId="31" fillId="0" borderId="42" xfId="0" applyFont="1" applyFill="1" applyBorder="1"/>
    <xf numFmtId="0" fontId="31" fillId="0" borderId="45" xfId="0" applyFont="1" applyFill="1" applyBorder="1"/>
    <xf numFmtId="0" fontId="46" fillId="0" borderId="15" xfId="0" applyFont="1" applyFill="1" applyBorder="1" applyAlignment="1">
      <alignment vertical="center" wrapText="1"/>
    </xf>
    <xf numFmtId="0" fontId="4" fillId="0" borderId="22" xfId="0" applyFont="1" applyFill="1" applyBorder="1"/>
    <xf numFmtId="0" fontId="31" fillId="0" borderId="29" xfId="0" applyFont="1" applyFill="1" applyBorder="1"/>
    <xf numFmtId="0" fontId="31" fillId="0" borderId="35" xfId="0" applyFont="1" applyFill="1" applyBorder="1"/>
    <xf numFmtId="0" fontId="46" fillId="0" borderId="18" xfId="0" applyFont="1" applyFill="1" applyBorder="1" applyAlignment="1">
      <alignment vertical="center" wrapText="1"/>
    </xf>
    <xf numFmtId="0" fontId="4" fillId="0" borderId="49" xfId="0" applyFont="1" applyFill="1" applyBorder="1"/>
    <xf numFmtId="0" fontId="31" fillId="0" borderId="30" xfId="0" applyFont="1" applyFill="1" applyBorder="1"/>
    <xf numFmtId="0" fontId="31" fillId="0" borderId="40" xfId="0" applyFont="1" applyFill="1" applyBorder="1"/>
    <xf numFmtId="0" fontId="31" fillId="0" borderId="1" xfId="0" applyFont="1" applyFill="1" applyBorder="1"/>
    <xf numFmtId="4" fontId="48" fillId="8" borderId="0" xfId="0" applyNumberFormat="1" applyFont="1" applyFill="1" applyBorder="1" applyAlignment="1">
      <alignment horizontal="center" vertical="center"/>
    </xf>
    <xf numFmtId="0" fontId="0" fillId="8" borderId="0" xfId="0" applyFill="1" applyBorder="1"/>
    <xf numFmtId="0" fontId="0" fillId="8" borderId="0" xfId="0" applyFill="1"/>
    <xf numFmtId="0" fontId="0" fillId="9" borderId="0" xfId="0" applyFill="1"/>
    <xf numFmtId="4" fontId="41" fillId="9" borderId="0" xfId="0" applyNumberFormat="1" applyFont="1" applyFill="1" applyBorder="1" applyAlignment="1">
      <alignment horizontal="center" vertical="center"/>
    </xf>
    <xf numFmtId="4" fontId="48" fillId="9" borderId="0" xfId="0" applyNumberFormat="1" applyFont="1" applyFill="1" applyBorder="1" applyAlignment="1">
      <alignment horizontal="center" vertical="center"/>
    </xf>
    <xf numFmtId="0" fontId="0" fillId="9" borderId="0" xfId="0" applyFill="1" applyBorder="1"/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37" fillId="8" borderId="0" xfId="0" applyFont="1" applyFill="1" applyBorder="1" applyAlignment="1">
      <alignment horizontal="center" vertical="center"/>
    </xf>
    <xf numFmtId="0" fontId="37" fillId="9" borderId="0" xfId="0" applyFont="1" applyFill="1" applyBorder="1" applyAlignment="1">
      <alignment horizontal="center" vertical="center"/>
    </xf>
    <xf numFmtId="4" fontId="31" fillId="6" borderId="0" xfId="0" applyNumberFormat="1" applyFont="1" applyFill="1" applyBorder="1" applyAlignment="1">
      <alignment horizontal="center" vertical="center"/>
    </xf>
    <xf numFmtId="4" fontId="37" fillId="5" borderId="6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4" fontId="31" fillId="4" borderId="6" xfId="0" applyNumberFormat="1" applyFont="1" applyFill="1" applyBorder="1" applyAlignment="1">
      <alignment horizontal="center" vertical="center"/>
    </xf>
    <xf numFmtId="4" fontId="31" fillId="4" borderId="31" xfId="0" applyNumberFormat="1" applyFont="1" applyFill="1" applyBorder="1" applyAlignment="1">
      <alignment horizontal="center" vertical="center"/>
    </xf>
    <xf numFmtId="4" fontId="15" fillId="4" borderId="7" xfId="0" applyNumberFormat="1" applyFont="1" applyFill="1" applyBorder="1" applyAlignment="1">
      <alignment horizontal="center" vertical="center"/>
    </xf>
    <xf numFmtId="4" fontId="31" fillId="4" borderId="7" xfId="0" applyNumberFormat="1" applyFont="1" applyFill="1" applyBorder="1" applyAlignment="1">
      <alignment horizontal="center" vertical="center"/>
    </xf>
    <xf numFmtId="165" fontId="15" fillId="4" borderId="7" xfId="0" applyNumberFormat="1" applyFont="1" applyFill="1" applyBorder="1" applyAlignment="1">
      <alignment horizontal="center" vertical="center"/>
    </xf>
    <xf numFmtId="165" fontId="32" fillId="4" borderId="7" xfId="0" applyNumberFormat="1" applyFont="1" applyFill="1" applyBorder="1" applyAlignment="1">
      <alignment horizontal="center" vertical="center"/>
    </xf>
    <xf numFmtId="4" fontId="32" fillId="4" borderId="7" xfId="0" applyNumberFormat="1" applyFont="1" applyFill="1" applyBorder="1" applyAlignment="1">
      <alignment horizontal="center" vertical="center"/>
    </xf>
    <xf numFmtId="4" fontId="32" fillId="4" borderId="11" xfId="0" applyNumberFormat="1" applyFont="1" applyFill="1" applyBorder="1" applyAlignment="1">
      <alignment horizontal="center" vertical="center"/>
    </xf>
    <xf numFmtId="4" fontId="15" fillId="4" borderId="10" xfId="0" applyNumberFormat="1" applyFont="1" applyFill="1" applyBorder="1" applyAlignment="1">
      <alignment horizontal="center" vertical="center"/>
    </xf>
    <xf numFmtId="4" fontId="15" fillId="4" borderId="2" xfId="0" applyNumberFormat="1" applyFont="1" applyFill="1" applyBorder="1" applyAlignment="1">
      <alignment horizontal="center" vertical="center"/>
    </xf>
    <xf numFmtId="4" fontId="15" fillId="4" borderId="11" xfId="0" applyNumberFormat="1" applyFont="1" applyFill="1" applyBorder="1" applyAlignment="1">
      <alignment horizontal="center" vertical="center"/>
    </xf>
    <xf numFmtId="4" fontId="36" fillId="4" borderId="6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164" fontId="31" fillId="4" borderId="4" xfId="0" applyNumberFormat="1" applyFont="1" applyFill="1" applyBorder="1" applyAlignment="1">
      <alignment horizontal="center" vertical="center"/>
    </xf>
    <xf numFmtId="0" fontId="31" fillId="4" borderId="1" xfId="0" applyFont="1" applyFill="1" applyBorder="1"/>
    <xf numFmtId="4" fontId="31" fillId="4" borderId="4" xfId="0" applyNumberFormat="1" applyFont="1" applyFill="1" applyBorder="1" applyAlignment="1">
      <alignment horizontal="center" vertical="center"/>
    </xf>
    <xf numFmtId="0" fontId="0" fillId="4" borderId="0" xfId="0" applyFont="1" applyFill="1" applyBorder="1"/>
    <xf numFmtId="4" fontId="31" fillId="4" borderId="0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left" vertical="center"/>
    </xf>
    <xf numFmtId="0" fontId="0" fillId="4" borderId="14" xfId="0" applyFont="1" applyFill="1" applyBorder="1"/>
    <xf numFmtId="4" fontId="31" fillId="4" borderId="14" xfId="0" applyNumberFormat="1" applyFont="1" applyFill="1" applyBorder="1" applyAlignment="1">
      <alignment horizontal="center" vertical="center"/>
    </xf>
    <xf numFmtId="4" fontId="44" fillId="4" borderId="6" xfId="0" applyNumberFormat="1" applyFont="1" applyFill="1" applyBorder="1" applyAlignment="1">
      <alignment horizontal="center" vertical="center"/>
    </xf>
    <xf numFmtId="0" fontId="0" fillId="4" borderId="1" xfId="0" applyFont="1" applyFill="1" applyBorder="1"/>
    <xf numFmtId="4" fontId="31" fillId="4" borderId="1" xfId="0" applyNumberFormat="1" applyFont="1" applyFill="1" applyBorder="1" applyAlignment="1">
      <alignment horizontal="center" vertical="center"/>
    </xf>
    <xf numFmtId="2" fontId="31" fillId="4" borderId="4" xfId="0" applyNumberFormat="1" applyFont="1" applyFill="1" applyBorder="1" applyAlignment="1">
      <alignment horizontal="center" vertical="center"/>
    </xf>
    <xf numFmtId="2" fontId="31" fillId="4" borderId="6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/>
    <xf numFmtId="4" fontId="31" fillId="4" borderId="12" xfId="0" applyNumberFormat="1" applyFont="1" applyFill="1" applyBorder="1" applyAlignment="1">
      <alignment horizontal="center" vertical="center"/>
    </xf>
    <xf numFmtId="2" fontId="31" fillId="4" borderId="12" xfId="0" applyNumberFormat="1" applyFont="1" applyFill="1" applyBorder="1" applyAlignment="1">
      <alignment horizontal="center" vertical="center"/>
    </xf>
    <xf numFmtId="164" fontId="0" fillId="4" borderId="14" xfId="0" applyNumberFormat="1" applyFont="1" applyFill="1" applyBorder="1"/>
    <xf numFmtId="165" fontId="31" fillId="4" borderId="4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51" fillId="4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0" fillId="3" borderId="14" xfId="0" applyFont="1" applyFill="1" applyBorder="1"/>
    <xf numFmtId="165" fontId="37" fillId="3" borderId="6" xfId="0" applyNumberFormat="1" applyFont="1" applyFill="1" applyBorder="1" applyAlignment="1">
      <alignment horizontal="center" vertical="center"/>
    </xf>
    <xf numFmtId="165" fontId="37" fillId="3" borderId="20" xfId="0" applyNumberFormat="1" applyFont="1" applyFill="1" applyBorder="1" applyAlignment="1">
      <alignment horizontal="center" vertical="center"/>
    </xf>
    <xf numFmtId="165" fontId="37" fillId="3" borderId="13" xfId="0" applyNumberFormat="1" applyFont="1" applyFill="1" applyBorder="1" applyAlignment="1">
      <alignment horizontal="center" vertical="center"/>
    </xf>
    <xf numFmtId="4" fontId="44" fillId="6" borderId="0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4" fontId="37" fillId="5" borderId="0" xfId="0" applyNumberFormat="1" applyFont="1" applyFill="1" applyBorder="1" applyAlignment="1">
      <alignment horizontal="center" vertical="center"/>
    </xf>
    <xf numFmtId="4" fontId="44" fillId="4" borderId="2" xfId="0" applyNumberFormat="1" applyFont="1" applyFill="1" applyBorder="1" applyAlignment="1">
      <alignment horizontal="center" vertical="center"/>
    </xf>
    <xf numFmtId="0" fontId="0" fillId="4" borderId="3" xfId="0" applyFont="1" applyFill="1" applyBorder="1"/>
    <xf numFmtId="164" fontId="0" fillId="4" borderId="3" xfId="0" applyNumberFormat="1" applyFont="1" applyFill="1" applyBorder="1"/>
    <xf numFmtId="4" fontId="31" fillId="4" borderId="43" xfId="0" applyNumberFormat="1" applyFont="1" applyFill="1" applyBorder="1" applyAlignment="1">
      <alignment horizontal="center" vertical="center"/>
    </xf>
    <xf numFmtId="2" fontId="31" fillId="0" borderId="4" xfId="0" applyNumberFormat="1" applyFont="1" applyFill="1" applyBorder="1" applyAlignment="1">
      <alignment horizontal="center" vertical="center"/>
    </xf>
    <xf numFmtId="0" fontId="0" fillId="0" borderId="14" xfId="0" applyFont="1" applyBorder="1"/>
    <xf numFmtId="164" fontId="0" fillId="0" borderId="14" xfId="0" applyNumberFormat="1" applyFont="1" applyBorder="1"/>
    <xf numFmtId="4" fontId="31" fillId="6" borderId="6" xfId="0" applyNumberFormat="1" applyFont="1" applyFill="1" applyBorder="1" applyAlignment="1">
      <alignment horizontal="center" vertical="center"/>
    </xf>
    <xf numFmtId="0" fontId="0" fillId="4" borderId="25" xfId="0" applyFont="1" applyFill="1" applyBorder="1"/>
    <xf numFmtId="164" fontId="0" fillId="4" borderId="25" xfId="0" applyNumberFormat="1" applyFont="1" applyFill="1" applyBorder="1"/>
    <xf numFmtId="0" fontId="0" fillId="4" borderId="62" xfId="0" applyFont="1" applyFill="1" applyBorder="1"/>
    <xf numFmtId="0" fontId="0" fillId="0" borderId="14" xfId="0" applyFont="1" applyFill="1" applyBorder="1"/>
    <xf numFmtId="164" fontId="0" fillId="0" borderId="14" xfId="0" applyNumberFormat="1" applyFont="1" applyFill="1" applyBorder="1"/>
    <xf numFmtId="0" fontId="38" fillId="0" borderId="0" xfId="0" applyFont="1" applyBorder="1" applyAlignment="1"/>
    <xf numFmtId="0" fontId="15" fillId="0" borderId="29" xfId="0" applyFont="1" applyFill="1" applyBorder="1" applyAlignment="1">
      <alignment horizontal="left"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29" xfId="0" applyFont="1" applyFill="1" applyBorder="1" applyAlignment="1">
      <alignment horizontal="left" vertical="center" wrapText="1"/>
    </xf>
    <xf numFmtId="0" fontId="32" fillId="0" borderId="4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41" xfId="0" applyFont="1" applyFill="1" applyBorder="1" applyAlignment="1">
      <alignment vertical="center"/>
    </xf>
    <xf numFmtId="0" fontId="32" fillId="0" borderId="3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31" fillId="0" borderId="37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vertical="center" wrapText="1"/>
    </xf>
    <xf numFmtId="0" fontId="32" fillId="0" borderId="29" xfId="0" applyFont="1" applyFill="1" applyBorder="1" applyAlignment="1">
      <alignment horizontal="left" vertical="center" wrapText="1"/>
    </xf>
    <xf numFmtId="0" fontId="46" fillId="0" borderId="29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31" fillId="4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indent="10"/>
    </xf>
    <xf numFmtId="0" fontId="4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36" fillId="4" borderId="13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36" fillId="4" borderId="27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37" fillId="6" borderId="13" xfId="0" applyFont="1" applyFill="1" applyBorder="1" applyAlignment="1">
      <alignment horizontal="left" vertical="center" wrapText="1"/>
    </xf>
    <xf numFmtId="0" fontId="37" fillId="6" borderId="14" xfId="0" applyFont="1" applyFill="1" applyBorder="1" applyAlignment="1">
      <alignment horizontal="left" wrapText="1"/>
    </xf>
    <xf numFmtId="0" fontId="37" fillId="6" borderId="20" xfId="0" applyFont="1" applyFill="1" applyBorder="1" applyAlignment="1">
      <alignment horizontal="left" wrapText="1"/>
    </xf>
    <xf numFmtId="0" fontId="36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3" fillId="6" borderId="13" xfId="0" applyFont="1" applyFill="1" applyBorder="1" applyAlignment="1" applyProtection="1">
      <alignment horizontal="left" vertical="center" wrapText="1"/>
    </xf>
    <xf numFmtId="0" fontId="47" fillId="6" borderId="14" xfId="0" applyFont="1" applyFill="1" applyBorder="1" applyAlignment="1">
      <alignment horizontal="left" wrapText="1"/>
    </xf>
    <xf numFmtId="0" fontId="47" fillId="6" borderId="20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36" fillId="4" borderId="13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/>
    <xf numFmtId="0" fontId="31" fillId="0" borderId="27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36" fillId="6" borderId="13" xfId="0" applyFont="1" applyFill="1" applyBorder="1" applyAlignment="1">
      <alignment vertical="center" wrapText="1"/>
    </xf>
    <xf numFmtId="0" fontId="0" fillId="6" borderId="14" xfId="0" applyFont="1" applyFill="1" applyBorder="1" applyAlignment="1">
      <alignment vertical="center" wrapText="1"/>
    </xf>
    <xf numFmtId="0" fontId="0" fillId="6" borderId="2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36" fillId="0" borderId="3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36" fillId="4" borderId="27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28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wrapText="1"/>
    </xf>
    <xf numFmtId="0" fontId="31" fillId="4" borderId="27" xfId="0" applyFont="1" applyFill="1" applyBorder="1" applyAlignment="1">
      <alignment vertical="center" wrapText="1"/>
    </xf>
    <xf numFmtId="0" fontId="31" fillId="4" borderId="24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2" fillId="0" borderId="19" xfId="0" applyNumberFormat="1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6" fillId="4" borderId="3" xfId="0" applyFont="1" applyFill="1" applyBorder="1" applyAlignment="1">
      <alignment vertical="center" wrapText="1"/>
    </xf>
    <xf numFmtId="0" fontId="36" fillId="4" borderId="28" xfId="0" applyFont="1" applyFill="1" applyBorder="1" applyAlignment="1">
      <alignment vertical="center" wrapText="1"/>
    </xf>
    <xf numFmtId="0" fontId="36" fillId="4" borderId="24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36" fillId="4" borderId="32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32" fillId="0" borderId="5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horizontal="righ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31" fillId="0" borderId="14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3" fillId="4" borderId="24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/>
    <xf numFmtId="0" fontId="34" fillId="4" borderId="26" xfId="0" applyFont="1" applyFill="1" applyBorder="1" applyAlignment="1"/>
    <xf numFmtId="0" fontId="31" fillId="0" borderId="14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3" xfId="0" applyFont="1" applyBorder="1"/>
    <xf numFmtId="0" fontId="15" fillId="0" borderId="28" xfId="0" applyFont="1" applyBorder="1"/>
    <xf numFmtId="0" fontId="15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/>
    <xf numFmtId="0" fontId="0" fillId="0" borderId="0" xfId="0" applyAlignment="1"/>
    <xf numFmtId="0" fontId="28" fillId="0" borderId="0" xfId="0" applyFont="1" applyBorder="1" applyAlignment="1" applyProtection="1">
      <alignment horizontal="center" vertical="center" wrapText="1"/>
    </xf>
    <xf numFmtId="0" fontId="29" fillId="0" borderId="0" xfId="0" applyFont="1" applyBorder="1" applyAlignment="1"/>
    <xf numFmtId="0" fontId="30" fillId="0" borderId="0" xfId="0" applyFont="1" applyAlignment="1"/>
    <xf numFmtId="0" fontId="43" fillId="6" borderId="32" xfId="0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/>
    <xf numFmtId="0" fontId="0" fillId="6" borderId="5" xfId="0" applyFont="1" applyFill="1" applyBorder="1" applyAlignment="1"/>
    <xf numFmtId="0" fontId="15" fillId="0" borderId="22" xfId="0" applyFont="1" applyFill="1" applyBorder="1" applyAlignment="1">
      <alignment horizontal="left" vertical="center" wrapText="1"/>
    </xf>
    <xf numFmtId="49" fontId="15" fillId="0" borderId="8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49" fontId="0" fillId="0" borderId="50" xfId="0" applyNumberFormat="1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41" xfId="0" applyFont="1" applyFill="1" applyBorder="1" applyAlignment="1">
      <alignment vertical="center" wrapText="1"/>
    </xf>
    <xf numFmtId="0" fontId="32" fillId="0" borderId="34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CD5B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62"/>
  <sheetViews>
    <sheetView tabSelected="1" view="pageBreakPreview" topLeftCell="C2" zoomScale="50" zoomScaleNormal="50" zoomScaleSheetLayoutView="50" workbookViewId="0">
      <selection activeCell="AB4" sqref="AB4"/>
    </sheetView>
  </sheetViews>
  <sheetFormatPr defaultColWidth="9.6640625" defaultRowHeight="20.399999999999999" x14ac:dyDescent="0.2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53.33203125" customWidth="1"/>
    <col min="30" max="30" width="44" customWidth="1"/>
    <col min="31" max="31" width="0.6640625" hidden="1" customWidth="1"/>
    <col min="32" max="32" width="16.6640625" style="19" hidden="1" customWidth="1"/>
    <col min="33" max="33" width="31.33203125" hidden="1" customWidth="1"/>
    <col min="34" max="34" width="54.5546875" hidden="1" customWidth="1"/>
    <col min="35" max="35" width="53.5546875" hidden="1" customWidth="1"/>
    <col min="36" max="36" width="20.33203125" hidden="1" customWidth="1"/>
    <col min="37" max="37" width="22" hidden="1" customWidth="1"/>
    <col min="38" max="38" width="47" hidden="1" customWidth="1"/>
    <col min="39" max="40" width="23" style="39" customWidth="1"/>
    <col min="41" max="41" width="21.109375" style="39" customWidth="1"/>
    <col min="42" max="42" width="18.33203125" style="1" customWidth="1"/>
    <col min="43" max="43" width="16.109375" style="132" customWidth="1"/>
    <col min="44" max="44" width="14.77734375" style="132" bestFit="1" customWidth="1"/>
    <col min="45" max="45" width="19" style="134" customWidth="1"/>
  </cols>
  <sheetData>
    <row r="1" spans="2:47" ht="109.2" hidden="1" customHeight="1" x14ac:dyDescent="0.4">
      <c r="AC1" s="436" t="s">
        <v>31</v>
      </c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</row>
    <row r="2" spans="2:47" ht="91.95" customHeight="1" x14ac:dyDescent="0.4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 t="s">
        <v>12</v>
      </c>
      <c r="AC2" s="436" t="s">
        <v>98</v>
      </c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</row>
    <row r="3" spans="2:47" s="2" customFormat="1" ht="22.2" customHeight="1" x14ac:dyDescent="0.4"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38"/>
      <c r="AE3" s="439"/>
      <c r="AF3" s="439"/>
      <c r="AG3" s="30"/>
      <c r="AH3" s="30"/>
      <c r="AI3" s="30"/>
      <c r="AJ3" s="30"/>
      <c r="AK3" s="30"/>
      <c r="AL3" s="30"/>
      <c r="AM3" s="37"/>
      <c r="AN3" s="37"/>
      <c r="AO3" s="38"/>
      <c r="AP3" s="26"/>
      <c r="AQ3" s="132"/>
      <c r="AR3" s="132"/>
      <c r="AS3" s="134"/>
    </row>
    <row r="4" spans="2:47" s="2" customFormat="1" ht="95.4" customHeight="1" x14ac:dyDescent="0.4"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459" t="s">
        <v>86</v>
      </c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1"/>
      <c r="AP4" s="26"/>
      <c r="AQ4" s="132"/>
      <c r="AR4" s="132"/>
      <c r="AS4" s="134"/>
    </row>
    <row r="5" spans="2:47" s="2" customFormat="1" ht="127.2" customHeight="1" thickBot="1" x14ac:dyDescent="0.45">
      <c r="C5" s="462" t="s">
        <v>32</v>
      </c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4"/>
      <c r="AP5" s="26"/>
      <c r="AQ5" s="132"/>
      <c r="AR5" s="132"/>
      <c r="AS5" s="134"/>
    </row>
    <row r="6" spans="2:47" s="21" customFormat="1" ht="50.4" customHeight="1" thickBot="1" x14ac:dyDescent="0.45">
      <c r="B6" s="22"/>
      <c r="C6" s="440" t="s">
        <v>8</v>
      </c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2"/>
      <c r="AE6" s="31"/>
      <c r="AF6" s="32"/>
      <c r="AG6" s="33"/>
      <c r="AH6" s="33"/>
      <c r="AI6" s="33"/>
      <c r="AJ6" s="33"/>
      <c r="AK6" s="33"/>
      <c r="AL6" s="33"/>
      <c r="AM6" s="450" t="s">
        <v>17</v>
      </c>
      <c r="AN6" s="451"/>
      <c r="AO6" s="452"/>
      <c r="AP6" s="297"/>
      <c r="AQ6" s="132"/>
      <c r="AR6" s="132"/>
      <c r="AS6" s="134"/>
    </row>
    <row r="7" spans="2:47" s="21" customFormat="1" ht="48" customHeight="1" thickBot="1" x14ac:dyDescent="0.35">
      <c r="B7" s="22"/>
      <c r="C7" s="443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5"/>
      <c r="AE7" s="34"/>
      <c r="AF7" s="35" t="s">
        <v>11</v>
      </c>
      <c r="AG7" s="36"/>
      <c r="AH7" s="36"/>
      <c r="AI7" s="36"/>
      <c r="AJ7" s="36"/>
      <c r="AK7" s="36"/>
      <c r="AL7" s="36"/>
      <c r="AM7" s="40" t="s">
        <v>18</v>
      </c>
      <c r="AN7" s="40" t="s">
        <v>19</v>
      </c>
      <c r="AO7" s="40" t="s">
        <v>33</v>
      </c>
      <c r="AP7" s="43"/>
      <c r="AQ7" s="132"/>
      <c r="AR7" s="132"/>
      <c r="AS7" s="134"/>
    </row>
    <row r="8" spans="2:47" s="21" customFormat="1" ht="65.400000000000006" customHeight="1" thickBot="1" x14ac:dyDescent="0.35">
      <c r="B8" s="22"/>
      <c r="C8" s="465" t="s">
        <v>34</v>
      </c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7"/>
      <c r="AE8" s="61"/>
      <c r="AF8" s="62" t="e">
        <f>AF10+AF11+AF41+AF42+AF43+AF44+#REF!+AF45+AF49+#REF!+#REF!+#REF!+AF55+AF56+#REF!+#REF!</f>
        <v>#REF!</v>
      </c>
      <c r="AG8" s="62" t="e">
        <f>AG10+AG11+AG41+AG42+AG43+AG44+#REF!+AG45+AG49+#REF!+#REF!+#REF!+AG55+AG56+#REF!+#REF!</f>
        <v>#REF!</v>
      </c>
      <c r="AH8" s="62" t="e">
        <f>AH10+AH11+AH41+AH42+AH43+AH44+#REF!+AH45+AH49+#REF!+#REF!+#REF!+AH55+AH56+#REF!+#REF!</f>
        <v>#REF!</v>
      </c>
      <c r="AI8" s="62" t="e">
        <f>AI10+AI11+AI41+AI42+AI43+AI44+#REF!+AI45+AI49+#REF!+#REF!+#REF!+AI55+AI56+#REF!+#REF!</f>
        <v>#REF!</v>
      </c>
      <c r="AJ8" s="62" t="e">
        <f>AJ10+AJ11+AJ41+AJ42+AJ43+AJ44+#REF!+AJ45+AJ49+#REF!+#REF!+#REF!+AJ55+AJ56+#REF!+#REF!</f>
        <v>#REF!</v>
      </c>
      <c r="AK8" s="62" t="e">
        <f>AK10+AK11+AK41+AK42+AK43+AK44+#REF!+AK45+AK49+#REF!+#REF!+#REF!+AK55+AK56+#REF!+#REF!</f>
        <v>#REF!</v>
      </c>
      <c r="AL8" s="63" t="e">
        <f>AL10+AL11+AL41+AL42+AL43+AL44+#REF!+AL45+AL49+#REF!+#REF!+#REF!+AL55+AL56+#REF!+#REF!</f>
        <v>#REF!</v>
      </c>
      <c r="AM8" s="62">
        <f>AM10+AM11+AM41+AM42+AM43+AM44+AM45+AM49+AM55+AM56+AM57+AM58+AM59+AM60+AM61+AM65+AM66+AM67</f>
        <v>811098.58</v>
      </c>
      <c r="AN8" s="62">
        <f>AN10+AN11+AN41+AN42+AN43+AN44+AN45+AN49+AN55+AN56+AN57+AN58+AN59+AN60+AN61+AN65+AN66+AN67</f>
        <v>715060.58</v>
      </c>
      <c r="AO8" s="62">
        <f t="shared" ref="AO8" si="0">AO10+AO11+AO41+AO42+AO43+AO44+AO45+AO49+AO55+AO56+AO57+AO58+AO59+AO60+AO61+AO65+AO66+AO67</f>
        <v>724682.58</v>
      </c>
      <c r="AP8" s="280"/>
      <c r="AQ8" s="132"/>
      <c r="AR8" s="132"/>
      <c r="AS8" s="134"/>
    </row>
    <row r="9" spans="2:47" s="23" customFormat="1" ht="34.200000000000003" customHeight="1" thickBot="1" x14ac:dyDescent="0.35">
      <c r="B9" s="24"/>
      <c r="C9" s="455" t="s">
        <v>0</v>
      </c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7"/>
      <c r="AE9" s="64"/>
      <c r="AF9" s="65" t="s">
        <v>12</v>
      </c>
      <c r="AG9" s="25"/>
      <c r="AH9" s="25"/>
      <c r="AI9" s="25"/>
      <c r="AJ9" s="66"/>
      <c r="AK9" s="66"/>
      <c r="AL9" s="25"/>
      <c r="AM9" s="116"/>
      <c r="AN9" s="116"/>
      <c r="AO9" s="67"/>
      <c r="AP9" s="44"/>
      <c r="AQ9" s="132"/>
      <c r="AR9" s="132"/>
      <c r="AS9" s="134"/>
    </row>
    <row r="10" spans="2:47" s="23" customFormat="1" ht="51.6" customHeight="1" thickBot="1" x14ac:dyDescent="0.35">
      <c r="B10" s="24"/>
      <c r="C10" s="315" t="s">
        <v>21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4"/>
      <c r="AE10" s="76"/>
      <c r="AF10" s="77">
        <f>12686+3105</f>
        <v>15791</v>
      </c>
      <c r="AG10" s="81"/>
      <c r="AH10" s="81"/>
      <c r="AI10" s="81"/>
      <c r="AJ10" s="166">
        <v>3188</v>
      </c>
      <c r="AK10" s="167">
        <v>12751</v>
      </c>
      <c r="AL10" s="168"/>
      <c r="AM10" s="77">
        <f>22633+5976</f>
        <v>28609</v>
      </c>
      <c r="AN10" s="77">
        <v>11317</v>
      </c>
      <c r="AO10" s="77">
        <v>18861</v>
      </c>
      <c r="AP10" s="44"/>
      <c r="AQ10" s="132"/>
      <c r="AR10" s="132"/>
      <c r="AS10" s="132"/>
      <c r="AT10" s="25"/>
      <c r="AU10" s="25"/>
    </row>
    <row r="11" spans="2:47" s="23" customFormat="1" ht="108" customHeight="1" thickBot="1" x14ac:dyDescent="0.35">
      <c r="B11" s="24"/>
      <c r="C11" s="408" t="s">
        <v>77</v>
      </c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162"/>
      <c r="AF11" s="163" t="e">
        <f>AF13+AF25+#REF!+#REF!+AF40</f>
        <v>#REF!</v>
      </c>
      <c r="AG11" s="163" t="e">
        <f>AG13+AG25+#REF!+#REF!</f>
        <v>#REF!</v>
      </c>
      <c r="AH11" s="163" t="e">
        <f>AH13+AH25+#REF!+#REF!</f>
        <v>#REF!</v>
      </c>
      <c r="AI11" s="163" t="e">
        <f>AI13+AI25+#REF!+#REF!</f>
        <v>#REF!</v>
      </c>
      <c r="AJ11" s="163" t="e">
        <f>AJ13+AJ25+#REF!+#REF!</f>
        <v>#REF!</v>
      </c>
      <c r="AK11" s="163" t="e">
        <f>AK13+AK25+#REF!+#REF!</f>
        <v>#REF!</v>
      </c>
      <c r="AL11" s="164" t="e">
        <f>AL13+AL25+#REF!+#REF!</f>
        <v>#REF!</v>
      </c>
      <c r="AM11" s="241">
        <f>AM13+AM25+AM30+AM34+AM35</f>
        <v>730310</v>
      </c>
      <c r="AN11" s="77">
        <f t="shared" ref="AN11:AO11" si="1">AN13+AN25+AN30+AN34+AN35</f>
        <v>672286</v>
      </c>
      <c r="AO11" s="77">
        <f t="shared" si="1"/>
        <v>672799</v>
      </c>
      <c r="AP11" s="137"/>
      <c r="AQ11" s="132"/>
      <c r="AR11" s="132"/>
      <c r="AS11" s="132"/>
      <c r="AT11" s="25"/>
      <c r="AU11" s="25"/>
    </row>
    <row r="12" spans="2:47" s="55" customFormat="1" ht="24.6" customHeight="1" x14ac:dyDescent="0.3">
      <c r="B12" s="53"/>
      <c r="C12" s="321" t="s">
        <v>1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157"/>
      <c r="AF12" s="158"/>
      <c r="AG12" s="159"/>
      <c r="AH12" s="159"/>
      <c r="AI12" s="159"/>
      <c r="AJ12" s="159"/>
      <c r="AK12" s="159"/>
      <c r="AL12" s="160"/>
      <c r="AM12" s="242"/>
      <c r="AN12" s="146"/>
      <c r="AO12" s="161"/>
      <c r="AP12" s="54"/>
      <c r="AQ12" s="133"/>
      <c r="AR12" s="133"/>
      <c r="AS12" s="133"/>
      <c r="AT12" s="149"/>
      <c r="AU12" s="149"/>
    </row>
    <row r="13" spans="2:47" s="55" customFormat="1" ht="21" hidden="1" customHeight="1" x14ac:dyDescent="0.3">
      <c r="B13" s="56"/>
      <c r="C13" s="169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423" t="s">
        <v>7</v>
      </c>
      <c r="AA13" s="423"/>
      <c r="AB13" s="423"/>
      <c r="AC13" s="423"/>
      <c r="AD13" s="468"/>
      <c r="AE13" s="126"/>
      <c r="AF13" s="60">
        <f>AF15+AF21</f>
        <v>349662</v>
      </c>
      <c r="AG13" s="60">
        <f t="shared" ref="AG13:AL13" si="2">AG15+AG21</f>
        <v>0</v>
      </c>
      <c r="AH13" s="60">
        <f t="shared" si="2"/>
        <v>0</v>
      </c>
      <c r="AI13" s="60">
        <f t="shared" si="2"/>
        <v>0</v>
      </c>
      <c r="AJ13" s="60">
        <f t="shared" si="2"/>
        <v>10870</v>
      </c>
      <c r="AK13" s="60">
        <f t="shared" si="2"/>
        <v>299092</v>
      </c>
      <c r="AL13" s="115">
        <f t="shared" si="2"/>
        <v>0</v>
      </c>
      <c r="AM13" s="243">
        <f>AM15+AM20+AM21</f>
        <v>689538</v>
      </c>
      <c r="AN13" s="117">
        <f t="shared" ref="AN13:AO13" si="3">AN15+AN20+AN21</f>
        <v>631514</v>
      </c>
      <c r="AO13" s="117">
        <f t="shared" si="3"/>
        <v>631514</v>
      </c>
      <c r="AP13" s="54"/>
      <c r="AQ13" s="133"/>
      <c r="AR13" s="133"/>
      <c r="AS13" s="133"/>
      <c r="AT13" s="149"/>
      <c r="AU13" s="149"/>
    </row>
    <row r="14" spans="2:47" s="55" customFormat="1" ht="23.4" hidden="1" customHeight="1" x14ac:dyDescent="0.3">
      <c r="B14" s="56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3"/>
      <c r="AA14" s="326" t="s">
        <v>0</v>
      </c>
      <c r="AB14" s="327"/>
      <c r="AC14" s="327"/>
      <c r="AD14" s="327"/>
      <c r="AE14" s="174"/>
      <c r="AF14" s="175"/>
      <c r="AG14" s="59"/>
      <c r="AH14" s="59"/>
      <c r="AI14" s="59"/>
      <c r="AJ14" s="59"/>
      <c r="AK14" s="59"/>
      <c r="AL14" s="92"/>
      <c r="AM14" s="244"/>
      <c r="AN14" s="176"/>
      <c r="AO14" s="177"/>
      <c r="AP14" s="54"/>
      <c r="AQ14" s="133"/>
      <c r="AR14" s="133"/>
      <c r="AS14" s="133"/>
      <c r="AT14" s="149"/>
      <c r="AU14" s="149"/>
    </row>
    <row r="15" spans="2:47" s="55" customFormat="1" ht="26.4" hidden="1" customHeight="1" x14ac:dyDescent="0.3">
      <c r="B15" s="56"/>
      <c r="C15" s="178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300"/>
      <c r="AA15" s="305" t="s">
        <v>6</v>
      </c>
      <c r="AB15" s="305"/>
      <c r="AC15" s="305"/>
      <c r="AD15" s="305"/>
      <c r="AE15" s="180"/>
      <c r="AF15" s="60">
        <v>270516</v>
      </c>
      <c r="AG15" s="59"/>
      <c r="AH15" s="59"/>
      <c r="AI15" s="59"/>
      <c r="AJ15" s="69">
        <v>8086</v>
      </c>
      <c r="AK15" s="70">
        <v>228791</v>
      </c>
      <c r="AL15" s="92"/>
      <c r="AM15" s="245">
        <f>AM17+AM18+AM19</f>
        <v>542767</v>
      </c>
      <c r="AN15" s="181">
        <f t="shared" ref="AN15:AO15" si="4">AN17+AN18+AN19</f>
        <v>490133</v>
      </c>
      <c r="AO15" s="181">
        <f t="shared" si="4"/>
        <v>490133</v>
      </c>
      <c r="AP15" s="54"/>
      <c r="AQ15" s="133"/>
      <c r="AR15" s="133"/>
      <c r="AS15" s="133"/>
      <c r="AT15" s="149"/>
      <c r="AU15" s="149"/>
    </row>
    <row r="16" spans="2:47" s="55" customFormat="1" ht="26.4" hidden="1" customHeight="1" x14ac:dyDescent="0.3">
      <c r="B16" s="56"/>
      <c r="C16" s="178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300"/>
      <c r="AA16" s="328" t="s">
        <v>1</v>
      </c>
      <c r="AB16" s="333"/>
      <c r="AC16" s="333"/>
      <c r="AD16" s="333"/>
      <c r="AE16" s="180"/>
      <c r="AF16" s="60"/>
      <c r="AG16" s="59"/>
      <c r="AH16" s="59"/>
      <c r="AI16" s="59"/>
      <c r="AJ16" s="69"/>
      <c r="AK16" s="70"/>
      <c r="AL16" s="92"/>
      <c r="AM16" s="246"/>
      <c r="AN16" s="182"/>
      <c r="AO16" s="182"/>
      <c r="AP16" s="54"/>
      <c r="AQ16" s="133"/>
      <c r="AR16" s="133"/>
      <c r="AS16" s="133"/>
      <c r="AT16" s="149"/>
      <c r="AU16" s="149"/>
    </row>
    <row r="17" spans="2:47" s="55" customFormat="1" ht="26.4" hidden="1" customHeight="1" x14ac:dyDescent="0.3">
      <c r="B17" s="56"/>
      <c r="C17" s="178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300"/>
      <c r="AA17" s="300" t="s">
        <v>35</v>
      </c>
      <c r="AB17" s="298"/>
      <c r="AC17" s="298"/>
      <c r="AD17" s="298"/>
      <c r="AE17" s="180"/>
      <c r="AF17" s="60"/>
      <c r="AG17" s="59"/>
      <c r="AH17" s="59"/>
      <c r="AI17" s="59"/>
      <c r="AJ17" s="69"/>
      <c r="AK17" s="70"/>
      <c r="AL17" s="92"/>
      <c r="AM17" s="246">
        <v>233345</v>
      </c>
      <c r="AN17" s="182">
        <v>211158</v>
      </c>
      <c r="AO17" s="182">
        <v>211158</v>
      </c>
      <c r="AP17" s="54"/>
      <c r="AQ17" s="133"/>
      <c r="AR17" s="133"/>
      <c r="AS17" s="133"/>
      <c r="AT17" s="149"/>
      <c r="AU17" s="149"/>
    </row>
    <row r="18" spans="2:47" s="55" customFormat="1" ht="26.4" hidden="1" customHeight="1" x14ac:dyDescent="0.3">
      <c r="B18" s="56"/>
      <c r="C18" s="178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300"/>
      <c r="AA18" s="328" t="s">
        <v>36</v>
      </c>
      <c r="AB18" s="333"/>
      <c r="AC18" s="333"/>
      <c r="AD18" s="333"/>
      <c r="AE18" s="180"/>
      <c r="AF18" s="60"/>
      <c r="AG18" s="59"/>
      <c r="AH18" s="59"/>
      <c r="AI18" s="59"/>
      <c r="AJ18" s="69"/>
      <c r="AK18" s="70"/>
      <c r="AL18" s="92"/>
      <c r="AM18" s="246">
        <f>301236+4590</f>
        <v>305826</v>
      </c>
      <c r="AN18" s="182">
        <v>275457</v>
      </c>
      <c r="AO18" s="182">
        <v>275457</v>
      </c>
      <c r="AP18" s="54"/>
      <c r="AQ18" s="133"/>
      <c r="AR18" s="133"/>
      <c r="AS18" s="133"/>
      <c r="AT18" s="149"/>
      <c r="AU18" s="149"/>
    </row>
    <row r="19" spans="2:47" s="55" customFormat="1" ht="26.4" hidden="1" customHeight="1" x14ac:dyDescent="0.3">
      <c r="B19" s="56"/>
      <c r="C19" s="178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300"/>
      <c r="AA19" s="328" t="s">
        <v>37</v>
      </c>
      <c r="AB19" s="333"/>
      <c r="AC19" s="333"/>
      <c r="AD19" s="333"/>
      <c r="AE19" s="180"/>
      <c r="AF19" s="60"/>
      <c r="AG19" s="59"/>
      <c r="AH19" s="59"/>
      <c r="AI19" s="59"/>
      <c r="AJ19" s="69"/>
      <c r="AK19" s="70"/>
      <c r="AL19" s="92"/>
      <c r="AM19" s="246">
        <v>3596</v>
      </c>
      <c r="AN19" s="182">
        <v>3518</v>
      </c>
      <c r="AO19" s="182">
        <v>3518</v>
      </c>
      <c r="AP19" s="54"/>
      <c r="AQ19" s="133"/>
      <c r="AR19" s="133"/>
      <c r="AS19" s="133"/>
      <c r="AT19" s="149"/>
      <c r="AU19" s="149"/>
    </row>
    <row r="20" spans="2:47" s="55" customFormat="1" ht="26.4" hidden="1" customHeight="1" x14ac:dyDescent="0.3">
      <c r="B20" s="56"/>
      <c r="C20" s="178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300"/>
      <c r="AA20" s="305" t="s">
        <v>38</v>
      </c>
      <c r="AB20" s="333"/>
      <c r="AC20" s="333"/>
      <c r="AD20" s="333"/>
      <c r="AE20" s="180"/>
      <c r="AF20" s="60"/>
      <c r="AG20" s="59"/>
      <c r="AH20" s="59"/>
      <c r="AI20" s="59"/>
      <c r="AJ20" s="69"/>
      <c r="AK20" s="70"/>
      <c r="AL20" s="92"/>
      <c r="AM20" s="245">
        <v>71382</v>
      </c>
      <c r="AN20" s="181">
        <v>65993</v>
      </c>
      <c r="AO20" s="181">
        <v>65993</v>
      </c>
      <c r="AP20" s="54"/>
      <c r="AQ20" s="133"/>
      <c r="AR20" s="133"/>
      <c r="AS20" s="133"/>
      <c r="AT20" s="149"/>
      <c r="AU20" s="149"/>
    </row>
    <row r="21" spans="2:47" s="55" customFormat="1" ht="27.6" hidden="1" customHeight="1" x14ac:dyDescent="0.3">
      <c r="B21" s="56"/>
      <c r="C21" s="178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300"/>
      <c r="AA21" s="305" t="s">
        <v>10</v>
      </c>
      <c r="AB21" s="305"/>
      <c r="AC21" s="305"/>
      <c r="AD21" s="305"/>
      <c r="AE21" s="180"/>
      <c r="AF21" s="60">
        <v>79146</v>
      </c>
      <c r="AG21" s="59"/>
      <c r="AH21" s="59"/>
      <c r="AI21" s="59"/>
      <c r="AJ21" s="69">
        <v>2784</v>
      </c>
      <c r="AK21" s="70">
        <v>70301</v>
      </c>
      <c r="AL21" s="92"/>
      <c r="AM21" s="243">
        <v>75389</v>
      </c>
      <c r="AN21" s="117">
        <v>75388</v>
      </c>
      <c r="AO21" s="117">
        <v>75388</v>
      </c>
      <c r="AP21" s="54"/>
      <c r="AQ21" s="133"/>
      <c r="AR21" s="133"/>
      <c r="AS21" s="133"/>
      <c r="AT21" s="149"/>
      <c r="AU21" s="149"/>
    </row>
    <row r="22" spans="2:47" s="55" customFormat="1" ht="27.6" hidden="1" customHeight="1" x14ac:dyDescent="0.3">
      <c r="B22" s="56"/>
      <c r="C22" s="178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300"/>
      <c r="AA22" s="300" t="s">
        <v>1</v>
      </c>
      <c r="AB22" s="298"/>
      <c r="AC22" s="298"/>
      <c r="AD22" s="298"/>
      <c r="AE22" s="180"/>
      <c r="AF22" s="60"/>
      <c r="AG22" s="59"/>
      <c r="AH22" s="59"/>
      <c r="AI22" s="59"/>
      <c r="AJ22" s="69"/>
      <c r="AK22" s="70"/>
      <c r="AL22" s="92"/>
      <c r="AM22" s="247"/>
      <c r="AN22" s="58"/>
      <c r="AO22" s="58"/>
      <c r="AP22" s="54"/>
      <c r="AQ22" s="133"/>
      <c r="AR22" s="133"/>
      <c r="AS22" s="133"/>
      <c r="AT22" s="149"/>
      <c r="AU22" s="149"/>
    </row>
    <row r="23" spans="2:47" s="55" customFormat="1" ht="27.6" hidden="1" customHeight="1" x14ac:dyDescent="0.3">
      <c r="B23" s="56"/>
      <c r="C23" s="178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300"/>
      <c r="AA23" s="328" t="s">
        <v>36</v>
      </c>
      <c r="AB23" s="329"/>
      <c r="AC23" s="329"/>
      <c r="AD23" s="329"/>
      <c r="AE23" s="180"/>
      <c r="AF23" s="60"/>
      <c r="AG23" s="59"/>
      <c r="AH23" s="59"/>
      <c r="AI23" s="59"/>
      <c r="AJ23" s="69"/>
      <c r="AK23" s="70"/>
      <c r="AL23" s="92"/>
      <c r="AM23" s="247">
        <f>75535-1085</f>
        <v>74450</v>
      </c>
      <c r="AN23" s="58">
        <v>74450</v>
      </c>
      <c r="AO23" s="58">
        <v>74450</v>
      </c>
      <c r="AP23" s="54"/>
      <c r="AQ23" s="133"/>
      <c r="AR23" s="133"/>
      <c r="AS23" s="133"/>
      <c r="AT23" s="149"/>
      <c r="AU23" s="149"/>
    </row>
    <row r="24" spans="2:47" s="55" customFormat="1" ht="27.6" hidden="1" customHeight="1" x14ac:dyDescent="0.3">
      <c r="B24" s="56"/>
      <c r="C24" s="183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301"/>
      <c r="AA24" s="330" t="s">
        <v>37</v>
      </c>
      <c r="AB24" s="331"/>
      <c r="AC24" s="331"/>
      <c r="AD24" s="331"/>
      <c r="AE24" s="180"/>
      <c r="AF24" s="60"/>
      <c r="AG24" s="59"/>
      <c r="AH24" s="59"/>
      <c r="AI24" s="59"/>
      <c r="AJ24" s="69"/>
      <c r="AK24" s="70"/>
      <c r="AL24" s="92"/>
      <c r="AM24" s="247">
        <v>939</v>
      </c>
      <c r="AN24" s="58">
        <v>938</v>
      </c>
      <c r="AO24" s="58">
        <v>938</v>
      </c>
      <c r="AP24" s="54"/>
      <c r="AQ24" s="133"/>
      <c r="AR24" s="133"/>
      <c r="AS24" s="133"/>
      <c r="AT24" s="149"/>
      <c r="AU24" s="149"/>
    </row>
    <row r="25" spans="2:47" s="55" customFormat="1" ht="27" hidden="1" customHeight="1" x14ac:dyDescent="0.3">
      <c r="B25" s="56"/>
      <c r="C25" s="169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413" t="s">
        <v>78</v>
      </c>
      <c r="AA25" s="423"/>
      <c r="AB25" s="423"/>
      <c r="AC25" s="423"/>
      <c r="AD25" s="468"/>
      <c r="AE25" s="127"/>
      <c r="AF25" s="60">
        <v>11855</v>
      </c>
      <c r="AG25" s="59"/>
      <c r="AH25" s="59"/>
      <c r="AI25" s="59"/>
      <c r="AJ25" s="69">
        <v>293</v>
      </c>
      <c r="AK25" s="70">
        <v>11014</v>
      </c>
      <c r="AL25" s="92"/>
      <c r="AM25" s="243">
        <f>AM27+AM28+AM29</f>
        <v>18999</v>
      </c>
      <c r="AN25" s="117">
        <f t="shared" ref="AN25:AO25" si="5">AN27+AN28+AN29</f>
        <v>18999</v>
      </c>
      <c r="AO25" s="117">
        <f t="shared" si="5"/>
        <v>18999</v>
      </c>
      <c r="AP25" s="54"/>
      <c r="AQ25" s="133"/>
      <c r="AR25" s="133"/>
      <c r="AS25" s="133"/>
      <c r="AT25" s="149"/>
      <c r="AU25" s="149"/>
    </row>
    <row r="26" spans="2:47" s="55" customFormat="1" ht="27" hidden="1" customHeight="1" x14ac:dyDescent="0.3">
      <c r="B26" s="56"/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3"/>
      <c r="AA26" s="332" t="s">
        <v>0</v>
      </c>
      <c r="AB26" s="332"/>
      <c r="AC26" s="332"/>
      <c r="AD26" s="332"/>
      <c r="AE26" s="180"/>
      <c r="AF26" s="60"/>
      <c r="AG26" s="59"/>
      <c r="AH26" s="59"/>
      <c r="AI26" s="59"/>
      <c r="AJ26" s="69"/>
      <c r="AK26" s="70"/>
      <c r="AL26" s="92"/>
      <c r="AM26" s="247"/>
      <c r="AN26" s="117"/>
      <c r="AO26" s="185"/>
      <c r="AP26" s="54"/>
      <c r="AQ26" s="133"/>
      <c r="AR26" s="133"/>
      <c r="AS26" s="133"/>
      <c r="AT26" s="149"/>
      <c r="AU26" s="149"/>
    </row>
    <row r="27" spans="2:47" s="55" customFormat="1" ht="27" hidden="1" customHeight="1" x14ac:dyDescent="0.3">
      <c r="B27" s="56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300"/>
      <c r="AA27" s="328" t="s">
        <v>35</v>
      </c>
      <c r="AB27" s="329"/>
      <c r="AC27" s="329"/>
      <c r="AD27" s="329"/>
      <c r="AE27" s="180"/>
      <c r="AF27" s="60"/>
      <c r="AG27" s="59"/>
      <c r="AH27" s="59"/>
      <c r="AI27" s="59"/>
      <c r="AJ27" s="69"/>
      <c r="AK27" s="70"/>
      <c r="AL27" s="92"/>
      <c r="AM27" s="247">
        <f>5168-88</f>
        <v>5080</v>
      </c>
      <c r="AN27" s="117">
        <v>5080</v>
      </c>
      <c r="AO27" s="182">
        <v>5080</v>
      </c>
      <c r="AP27" s="54"/>
      <c r="AQ27" s="133"/>
      <c r="AR27" s="133"/>
      <c r="AS27" s="133"/>
      <c r="AT27" s="149"/>
      <c r="AU27" s="149"/>
    </row>
    <row r="28" spans="2:47" s="55" customFormat="1" ht="27" hidden="1" customHeight="1" x14ac:dyDescent="0.3">
      <c r="B28" s="56"/>
      <c r="C28" s="178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300"/>
      <c r="AA28" s="328" t="s">
        <v>36</v>
      </c>
      <c r="AB28" s="329"/>
      <c r="AC28" s="329"/>
      <c r="AD28" s="329"/>
      <c r="AE28" s="180"/>
      <c r="AF28" s="60"/>
      <c r="AG28" s="59"/>
      <c r="AH28" s="59"/>
      <c r="AI28" s="59"/>
      <c r="AJ28" s="69"/>
      <c r="AK28" s="70"/>
      <c r="AL28" s="92"/>
      <c r="AM28" s="247">
        <f>13616+121</f>
        <v>13737</v>
      </c>
      <c r="AN28" s="117">
        <v>13737</v>
      </c>
      <c r="AO28" s="182">
        <v>13737</v>
      </c>
      <c r="AP28" s="54"/>
      <c r="AQ28" s="133"/>
      <c r="AR28" s="133"/>
      <c r="AS28" s="133"/>
      <c r="AT28" s="149"/>
      <c r="AU28" s="149"/>
    </row>
    <row r="29" spans="2:47" s="55" customFormat="1" ht="27" hidden="1" customHeight="1" x14ac:dyDescent="0.3">
      <c r="B29" s="56"/>
      <c r="C29" s="183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301"/>
      <c r="AA29" s="330" t="s">
        <v>37</v>
      </c>
      <c r="AB29" s="331"/>
      <c r="AC29" s="331"/>
      <c r="AD29" s="331"/>
      <c r="AE29" s="180"/>
      <c r="AF29" s="60"/>
      <c r="AG29" s="59"/>
      <c r="AH29" s="59"/>
      <c r="AI29" s="59"/>
      <c r="AJ29" s="69"/>
      <c r="AK29" s="70"/>
      <c r="AL29" s="92"/>
      <c r="AM29" s="247">
        <v>182</v>
      </c>
      <c r="AN29" s="117">
        <v>182</v>
      </c>
      <c r="AO29" s="182">
        <v>182</v>
      </c>
      <c r="AP29" s="54"/>
      <c r="AQ29" s="133"/>
      <c r="AR29" s="133"/>
      <c r="AS29" s="133"/>
      <c r="AT29" s="149"/>
      <c r="AU29" s="149"/>
    </row>
    <row r="30" spans="2:47" s="55" customFormat="1" ht="41.4" hidden="1" customHeight="1" x14ac:dyDescent="0.3">
      <c r="B30" s="56"/>
      <c r="C30" s="169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423" t="s">
        <v>80</v>
      </c>
      <c r="AA30" s="424"/>
      <c r="AB30" s="424"/>
      <c r="AC30" s="424"/>
      <c r="AD30" s="425"/>
      <c r="AE30" s="125"/>
      <c r="AF30" s="122"/>
      <c r="AG30" s="97"/>
      <c r="AH30" s="97"/>
      <c r="AI30" s="97"/>
      <c r="AJ30" s="123"/>
      <c r="AK30" s="124"/>
      <c r="AL30" s="98"/>
      <c r="AM30" s="248">
        <v>450</v>
      </c>
      <c r="AN30" s="140">
        <v>450</v>
      </c>
      <c r="AO30" s="141">
        <v>450</v>
      </c>
      <c r="AP30" s="54"/>
      <c r="AQ30" s="133"/>
      <c r="AR30" s="133"/>
      <c r="AS30" s="133"/>
      <c r="AT30" s="149"/>
      <c r="AU30" s="149"/>
    </row>
    <row r="31" spans="2:47" s="55" customFormat="1" ht="41.4" hidden="1" customHeight="1" x14ac:dyDescent="0.3">
      <c r="B31" s="56"/>
      <c r="C31" s="431" t="s">
        <v>0</v>
      </c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3"/>
      <c r="AF31" s="122"/>
      <c r="AG31" s="97"/>
      <c r="AH31" s="97"/>
      <c r="AI31" s="97"/>
      <c r="AJ31" s="123"/>
      <c r="AK31" s="124"/>
      <c r="AL31" s="98"/>
      <c r="AM31" s="248"/>
      <c r="AN31" s="140"/>
      <c r="AO31" s="141"/>
      <c r="AP31" s="54"/>
      <c r="AQ31" s="133"/>
      <c r="AR31" s="133"/>
      <c r="AS31" s="133"/>
      <c r="AT31" s="149"/>
      <c r="AU31" s="149"/>
    </row>
    <row r="32" spans="2:47" s="55" customFormat="1" ht="41.4" hidden="1" customHeight="1" x14ac:dyDescent="0.3">
      <c r="B32" s="56"/>
      <c r="C32" s="299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413" t="s">
        <v>35</v>
      </c>
      <c r="AA32" s="429"/>
      <c r="AB32" s="429"/>
      <c r="AC32" s="429"/>
      <c r="AD32" s="430"/>
      <c r="AE32" s="125"/>
      <c r="AF32" s="122"/>
      <c r="AG32" s="97"/>
      <c r="AH32" s="97"/>
      <c r="AI32" s="97"/>
      <c r="AJ32" s="123"/>
      <c r="AK32" s="124"/>
      <c r="AL32" s="98"/>
      <c r="AM32" s="248">
        <v>150</v>
      </c>
      <c r="AN32" s="140">
        <v>150</v>
      </c>
      <c r="AO32" s="141">
        <v>150</v>
      </c>
      <c r="AP32" s="54"/>
      <c r="AQ32" s="133"/>
      <c r="AR32" s="133"/>
      <c r="AS32" s="133"/>
      <c r="AT32" s="149"/>
      <c r="AU32" s="149"/>
    </row>
    <row r="33" spans="1:47" s="55" customFormat="1" ht="41.4" hidden="1" customHeight="1" x14ac:dyDescent="0.3">
      <c r="B33" s="56"/>
      <c r="C33" s="299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413" t="s">
        <v>36</v>
      </c>
      <c r="AA33" s="429"/>
      <c r="AB33" s="429"/>
      <c r="AC33" s="429"/>
      <c r="AD33" s="430"/>
      <c r="AE33" s="125"/>
      <c r="AF33" s="122"/>
      <c r="AG33" s="97"/>
      <c r="AH33" s="97"/>
      <c r="AI33" s="97"/>
      <c r="AJ33" s="123"/>
      <c r="AK33" s="124"/>
      <c r="AL33" s="98"/>
      <c r="AM33" s="248">
        <v>300</v>
      </c>
      <c r="AN33" s="140">
        <v>300</v>
      </c>
      <c r="AO33" s="141">
        <v>300</v>
      </c>
      <c r="AP33" s="54"/>
      <c r="AQ33" s="133"/>
      <c r="AR33" s="133"/>
      <c r="AS33" s="133"/>
      <c r="AT33" s="149"/>
      <c r="AU33" s="149"/>
    </row>
    <row r="34" spans="1:47" s="55" customFormat="1" ht="41.4" hidden="1" customHeight="1" x14ac:dyDescent="0.3">
      <c r="B34" s="56"/>
      <c r="C34" s="299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476" t="s">
        <v>81</v>
      </c>
      <c r="AA34" s="477"/>
      <c r="AB34" s="477"/>
      <c r="AC34" s="477"/>
      <c r="AD34" s="478"/>
      <c r="AE34" s="121"/>
      <c r="AF34" s="122"/>
      <c r="AG34" s="97"/>
      <c r="AH34" s="97"/>
      <c r="AI34" s="97"/>
      <c r="AJ34" s="123"/>
      <c r="AK34" s="124"/>
      <c r="AL34" s="98"/>
      <c r="AM34" s="248">
        <v>2965</v>
      </c>
      <c r="AN34" s="140">
        <v>2965</v>
      </c>
      <c r="AO34" s="141">
        <v>2965</v>
      </c>
      <c r="AP34" s="54"/>
      <c r="AQ34" s="133"/>
      <c r="AR34" s="133"/>
      <c r="AS34" s="133"/>
      <c r="AT34" s="149"/>
      <c r="AU34" s="149"/>
    </row>
    <row r="35" spans="1:47" s="55" customFormat="1" ht="34.200000000000003" customHeight="1" thickBot="1" x14ac:dyDescent="0.35">
      <c r="B35" s="56"/>
      <c r="C35" s="342" t="s">
        <v>82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20"/>
      <c r="AE35" s="71"/>
      <c r="AF35" s="72"/>
      <c r="AG35" s="73"/>
      <c r="AH35" s="73"/>
      <c r="AI35" s="73"/>
      <c r="AJ35" s="74"/>
      <c r="AK35" s="75"/>
      <c r="AL35" s="103"/>
      <c r="AM35" s="249">
        <v>18358</v>
      </c>
      <c r="AN35" s="142">
        <v>18358</v>
      </c>
      <c r="AO35" s="143">
        <f>18905-34</f>
        <v>18871</v>
      </c>
      <c r="AP35" s="54"/>
      <c r="AQ35" s="133"/>
      <c r="AR35" s="133"/>
      <c r="AS35" s="133"/>
      <c r="AT35" s="149"/>
      <c r="AU35" s="149"/>
    </row>
    <row r="36" spans="1:47" s="55" customFormat="1" ht="34.200000000000003" hidden="1" customHeight="1" x14ac:dyDescent="0.3">
      <c r="B36" s="56"/>
      <c r="C36" s="186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469" t="s">
        <v>39</v>
      </c>
      <c r="AA36" s="470"/>
      <c r="AB36" s="470"/>
      <c r="AC36" s="470"/>
      <c r="AD36" s="471"/>
      <c r="AE36" s="79"/>
      <c r="AF36" s="188"/>
      <c r="AG36" s="189"/>
      <c r="AH36" s="190"/>
      <c r="AI36" s="190"/>
      <c r="AJ36" s="191"/>
      <c r="AK36" s="192"/>
      <c r="AL36" s="193"/>
      <c r="AM36" s="250">
        <f>AM38+AM39</f>
        <v>400</v>
      </c>
      <c r="AN36" s="194">
        <f t="shared" ref="AN36:AO36" si="6">AN38+AN39</f>
        <v>400</v>
      </c>
      <c r="AO36" s="194">
        <f t="shared" si="6"/>
        <v>400</v>
      </c>
      <c r="AP36" s="54"/>
      <c r="AQ36" s="133"/>
      <c r="AR36" s="133"/>
      <c r="AS36" s="133"/>
      <c r="AT36" s="149"/>
      <c r="AU36" s="149"/>
    </row>
    <row r="37" spans="1:47" s="55" customFormat="1" ht="34.200000000000003" hidden="1" customHeight="1" x14ac:dyDescent="0.3">
      <c r="B37" s="56"/>
      <c r="C37" s="169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95"/>
      <c r="AA37" s="421" t="s">
        <v>0</v>
      </c>
      <c r="AB37" s="421"/>
      <c r="AC37" s="421"/>
      <c r="AD37" s="422"/>
      <c r="AE37" s="79"/>
      <c r="AF37" s="196"/>
      <c r="AG37" s="96"/>
      <c r="AH37" s="97"/>
      <c r="AI37" s="97"/>
      <c r="AJ37" s="123"/>
      <c r="AK37" s="124"/>
      <c r="AL37" s="98"/>
      <c r="AM37" s="248"/>
      <c r="AN37" s="140"/>
      <c r="AO37" s="197"/>
      <c r="AP37" s="54"/>
      <c r="AQ37" s="133"/>
      <c r="AR37" s="133"/>
      <c r="AS37" s="133"/>
      <c r="AT37" s="149"/>
      <c r="AU37" s="149"/>
    </row>
    <row r="38" spans="1:47" s="55" customFormat="1" ht="34.200000000000003" hidden="1" customHeight="1" x14ac:dyDescent="0.3">
      <c r="B38" s="56"/>
      <c r="C38" s="169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95"/>
      <c r="AA38" s="412" t="s">
        <v>35</v>
      </c>
      <c r="AB38" s="413"/>
      <c r="AC38" s="413"/>
      <c r="AD38" s="414"/>
      <c r="AE38" s="79"/>
      <c r="AF38" s="196"/>
      <c r="AG38" s="96"/>
      <c r="AH38" s="97"/>
      <c r="AI38" s="97"/>
      <c r="AJ38" s="123"/>
      <c r="AK38" s="124"/>
      <c r="AL38" s="98"/>
      <c r="AM38" s="248">
        <v>100</v>
      </c>
      <c r="AN38" s="140">
        <v>100</v>
      </c>
      <c r="AO38" s="197">
        <v>100</v>
      </c>
      <c r="AP38" s="54"/>
      <c r="AQ38" s="133"/>
      <c r="AR38" s="133"/>
      <c r="AS38" s="133"/>
      <c r="AT38" s="149"/>
      <c r="AU38" s="149"/>
    </row>
    <row r="39" spans="1:47" s="55" customFormat="1" ht="34.200000000000003" hidden="1" customHeight="1" x14ac:dyDescent="0.3">
      <c r="B39" s="56"/>
      <c r="C39" s="16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95"/>
      <c r="AA39" s="412" t="s">
        <v>36</v>
      </c>
      <c r="AB39" s="413"/>
      <c r="AC39" s="413"/>
      <c r="AD39" s="414"/>
      <c r="AE39" s="79"/>
      <c r="AF39" s="196"/>
      <c r="AG39" s="96"/>
      <c r="AH39" s="97"/>
      <c r="AI39" s="97"/>
      <c r="AJ39" s="123"/>
      <c r="AK39" s="124"/>
      <c r="AL39" s="98"/>
      <c r="AM39" s="248">
        <v>300</v>
      </c>
      <c r="AN39" s="140">
        <v>300</v>
      </c>
      <c r="AO39" s="197">
        <v>300</v>
      </c>
      <c r="AP39" s="54"/>
      <c r="AQ39" s="133"/>
      <c r="AR39" s="133"/>
      <c r="AS39" s="133"/>
      <c r="AT39" s="149"/>
      <c r="AU39" s="149"/>
    </row>
    <row r="40" spans="1:47" s="55" customFormat="1" ht="30" hidden="1" customHeight="1" thickBot="1" x14ac:dyDescent="0.35">
      <c r="B40" s="56"/>
      <c r="C40" s="198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318" t="s">
        <v>16</v>
      </c>
      <c r="AA40" s="319"/>
      <c r="AB40" s="319"/>
      <c r="AC40" s="319"/>
      <c r="AD40" s="320"/>
      <c r="AE40" s="125"/>
      <c r="AF40" s="122">
        <v>2738</v>
      </c>
      <c r="AG40" s="97"/>
      <c r="AH40" s="97"/>
      <c r="AI40" s="97"/>
      <c r="AJ40" s="200"/>
      <c r="AK40" s="201"/>
      <c r="AL40" s="98"/>
      <c r="AM40" s="251">
        <v>2965</v>
      </c>
      <c r="AN40" s="140">
        <v>2965</v>
      </c>
      <c r="AO40" s="140">
        <v>2965</v>
      </c>
      <c r="AP40" s="54"/>
      <c r="AQ40" s="133"/>
      <c r="AR40" s="133"/>
      <c r="AS40" s="133"/>
      <c r="AT40" s="149"/>
      <c r="AU40" s="149"/>
    </row>
    <row r="41" spans="1:47" s="23" customFormat="1" ht="50.4" customHeight="1" thickBot="1" x14ac:dyDescent="0.35">
      <c r="B41" s="24"/>
      <c r="C41" s="323" t="s">
        <v>41</v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5"/>
      <c r="AE41" s="76"/>
      <c r="AF41" s="77">
        <f>2907+569</f>
        <v>3476</v>
      </c>
      <c r="AG41" s="81"/>
      <c r="AH41" s="81"/>
      <c r="AI41" s="81"/>
      <c r="AJ41" s="202"/>
      <c r="AK41" s="202"/>
      <c r="AL41" s="81"/>
      <c r="AM41" s="241">
        <v>3740</v>
      </c>
      <c r="AN41" s="77">
        <v>3870</v>
      </c>
      <c r="AO41" s="77">
        <v>4005</v>
      </c>
      <c r="AP41" s="44"/>
      <c r="AQ41" s="132"/>
      <c r="AR41" s="132"/>
      <c r="AS41" s="132"/>
      <c r="AT41" s="25"/>
      <c r="AU41" s="25"/>
    </row>
    <row r="42" spans="1:47" s="23" customFormat="1" ht="48.6" customHeight="1" thickBot="1" x14ac:dyDescent="0.35">
      <c r="A42" s="25"/>
      <c r="B42" s="25"/>
      <c r="C42" s="314" t="s">
        <v>29</v>
      </c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3"/>
      <c r="AE42" s="79"/>
      <c r="AF42" s="80">
        <v>1922</v>
      </c>
      <c r="AG42" s="90"/>
      <c r="AH42" s="90"/>
      <c r="AI42" s="90"/>
      <c r="AJ42" s="190"/>
      <c r="AK42" s="190"/>
      <c r="AL42" s="90"/>
      <c r="AM42" s="119">
        <v>2288</v>
      </c>
      <c r="AN42" s="80">
        <v>2288</v>
      </c>
      <c r="AO42" s="80">
        <v>2288</v>
      </c>
      <c r="AP42" s="44"/>
      <c r="AQ42" s="132"/>
      <c r="AR42" s="132"/>
      <c r="AS42" s="132"/>
      <c r="AT42" s="25"/>
      <c r="AU42" s="25"/>
    </row>
    <row r="43" spans="1:47" s="23" customFormat="1" ht="50.4" customHeight="1" thickBot="1" x14ac:dyDescent="0.35">
      <c r="C43" s="315" t="s">
        <v>20</v>
      </c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7"/>
      <c r="AE43" s="81"/>
      <c r="AF43" s="77">
        <v>1473</v>
      </c>
      <c r="AG43" s="81"/>
      <c r="AH43" s="81"/>
      <c r="AI43" s="81"/>
      <c r="AJ43" s="203">
        <v>248</v>
      </c>
      <c r="AK43" s="167">
        <v>1284</v>
      </c>
      <c r="AL43" s="81"/>
      <c r="AM43" s="241">
        <f>1606</f>
        <v>1606</v>
      </c>
      <c r="AN43" s="77">
        <v>1619</v>
      </c>
      <c r="AO43" s="77">
        <v>1620</v>
      </c>
      <c r="AP43" s="44"/>
      <c r="AQ43" s="132"/>
      <c r="AR43" s="132"/>
      <c r="AS43" s="132"/>
      <c r="AT43" s="25"/>
      <c r="AU43" s="25"/>
    </row>
    <row r="44" spans="1:47" s="23" customFormat="1" ht="51.6" customHeight="1" thickBot="1" x14ac:dyDescent="0.35">
      <c r="C44" s="315" t="s">
        <v>27</v>
      </c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7"/>
      <c r="AE44" s="81"/>
      <c r="AF44" s="77">
        <f>74-7</f>
        <v>67</v>
      </c>
      <c r="AG44" s="81"/>
      <c r="AH44" s="81"/>
      <c r="AI44" s="81"/>
      <c r="AJ44" s="202"/>
      <c r="AK44" s="202"/>
      <c r="AL44" s="81"/>
      <c r="AM44" s="252">
        <f>71+7</f>
        <v>78</v>
      </c>
      <c r="AN44" s="144">
        <v>71</v>
      </c>
      <c r="AO44" s="77">
        <v>71</v>
      </c>
      <c r="AP44" s="44"/>
      <c r="AQ44" s="132"/>
      <c r="AR44" s="132"/>
      <c r="AS44" s="132"/>
      <c r="AT44" s="25"/>
      <c r="AU44" s="25"/>
    </row>
    <row r="45" spans="1:47" s="23" customFormat="1" ht="50.4" customHeight="1" thickBot="1" x14ac:dyDescent="0.45">
      <c r="C45" s="315" t="s">
        <v>40</v>
      </c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7"/>
      <c r="AE45" s="81"/>
      <c r="AF45" s="77">
        <f>AF47+AF48</f>
        <v>24163</v>
      </c>
      <c r="AG45" s="82">
        <f t="shared" ref="AG45:AL45" si="7">AG47+AG48</f>
        <v>0</v>
      </c>
      <c r="AH45" s="77">
        <f t="shared" si="7"/>
        <v>0</v>
      </c>
      <c r="AI45" s="77">
        <f t="shared" si="7"/>
        <v>0</v>
      </c>
      <c r="AJ45" s="77">
        <f t="shared" si="7"/>
        <v>0</v>
      </c>
      <c r="AK45" s="77">
        <f t="shared" si="7"/>
        <v>0</v>
      </c>
      <c r="AL45" s="78">
        <f t="shared" si="7"/>
        <v>0</v>
      </c>
      <c r="AM45" s="77">
        <f>AM47+AM48</f>
        <v>14500</v>
      </c>
      <c r="AN45" s="77">
        <f t="shared" ref="AN45" si="8">AN47+AN48</f>
        <v>0</v>
      </c>
      <c r="AO45" s="77">
        <f t="shared" ref="AO45" si="9">AO47+AO48</f>
        <v>0</v>
      </c>
      <c r="AP45" s="240"/>
      <c r="AQ45" s="132"/>
      <c r="AR45" s="132"/>
      <c r="AS45" s="132"/>
      <c r="AT45" s="25"/>
      <c r="AU45" s="25"/>
    </row>
    <row r="46" spans="1:47" s="55" customFormat="1" ht="24" customHeight="1" x14ac:dyDescent="0.3">
      <c r="C46" s="306" t="s">
        <v>1</v>
      </c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8"/>
      <c r="AE46" s="83"/>
      <c r="AF46" s="84"/>
      <c r="AG46" s="83"/>
      <c r="AH46" s="83"/>
      <c r="AI46" s="83"/>
      <c r="AJ46" s="86"/>
      <c r="AK46" s="86"/>
      <c r="AL46" s="83"/>
      <c r="AM46" s="68"/>
      <c r="AN46" s="68"/>
      <c r="AO46" s="145"/>
      <c r="AP46" s="54"/>
      <c r="AQ46" s="133"/>
      <c r="AR46" s="133"/>
      <c r="AS46" s="133"/>
      <c r="AT46" s="149"/>
      <c r="AU46" s="149"/>
    </row>
    <row r="47" spans="1:47" s="55" customFormat="1" ht="30" customHeight="1" x14ac:dyDescent="0.3">
      <c r="C47" s="147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446" t="s">
        <v>2</v>
      </c>
      <c r="AA47" s="446"/>
      <c r="AB47" s="446"/>
      <c r="AC47" s="446"/>
      <c r="AD47" s="447"/>
      <c r="AE47" s="90"/>
      <c r="AF47" s="58">
        <f>24300-1989</f>
        <v>22311</v>
      </c>
      <c r="AG47" s="90"/>
      <c r="AH47" s="90"/>
      <c r="AI47" s="90"/>
      <c r="AJ47" s="59"/>
      <c r="AK47" s="59"/>
      <c r="AL47" s="90"/>
      <c r="AM47" s="58">
        <f>16808-504-4028</f>
        <v>12276</v>
      </c>
      <c r="AN47" s="58">
        <f>17481-524-16957</f>
        <v>0</v>
      </c>
      <c r="AO47" s="99">
        <f>18180-545-17635</f>
        <v>0</v>
      </c>
      <c r="AP47" s="281"/>
      <c r="AQ47" s="133"/>
      <c r="AR47" s="133"/>
      <c r="AS47" s="133"/>
      <c r="AT47" s="149"/>
      <c r="AU47" s="149"/>
    </row>
    <row r="48" spans="1:47" s="55" customFormat="1" ht="31.2" customHeight="1" thickBot="1" x14ac:dyDescent="0.35">
      <c r="C48" s="148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309" t="s">
        <v>3</v>
      </c>
      <c r="AA48" s="309"/>
      <c r="AB48" s="309"/>
      <c r="AC48" s="309"/>
      <c r="AD48" s="310"/>
      <c r="AE48" s="165"/>
      <c r="AF48" s="120">
        <v>1852</v>
      </c>
      <c r="AG48" s="165"/>
      <c r="AH48" s="165"/>
      <c r="AI48" s="165"/>
      <c r="AJ48" s="73"/>
      <c r="AK48" s="73"/>
      <c r="AL48" s="165"/>
      <c r="AM48" s="120">
        <v>2224</v>
      </c>
      <c r="AN48" s="120">
        <f>2224-2224</f>
        <v>0</v>
      </c>
      <c r="AO48" s="104">
        <f>2224-2224</f>
        <v>0</v>
      </c>
      <c r="AP48" s="135"/>
      <c r="AQ48" s="133"/>
      <c r="AR48" s="133"/>
      <c r="AS48" s="133"/>
      <c r="AT48" s="149"/>
      <c r="AU48" s="149"/>
    </row>
    <row r="49" spans="3:47" s="23" customFormat="1" ht="54" customHeight="1" thickBot="1" x14ac:dyDescent="0.35">
      <c r="C49" s="408" t="s">
        <v>28</v>
      </c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10"/>
      <c r="AE49" s="81"/>
      <c r="AF49" s="77">
        <f>AF51+AF52+AF53</f>
        <v>21692</v>
      </c>
      <c r="AG49" s="82">
        <f t="shared" ref="AG49:AL49" si="10">AG51+AG52+AG53</f>
        <v>0</v>
      </c>
      <c r="AH49" s="77">
        <f t="shared" si="10"/>
        <v>0</v>
      </c>
      <c r="AI49" s="77">
        <f t="shared" si="10"/>
        <v>0</v>
      </c>
      <c r="AJ49" s="77">
        <f t="shared" si="10"/>
        <v>0</v>
      </c>
      <c r="AK49" s="77">
        <f t="shared" si="10"/>
        <v>0</v>
      </c>
      <c r="AL49" s="78">
        <f t="shared" si="10"/>
        <v>0</v>
      </c>
      <c r="AM49" s="77">
        <f t="shared" ref="AM49" si="11">AM51+AM52+AM53</f>
        <v>18611</v>
      </c>
      <c r="AN49" s="77">
        <f t="shared" ref="AN49" si="12">AN51+AN52+AN53</f>
        <v>18611</v>
      </c>
      <c r="AO49" s="77">
        <f>AO51+AO52+AO53</f>
        <v>18611</v>
      </c>
      <c r="AP49" s="44"/>
      <c r="AQ49" s="132"/>
      <c r="AR49" s="132"/>
      <c r="AS49" s="132"/>
      <c r="AT49" s="25"/>
      <c r="AU49" s="25"/>
    </row>
    <row r="50" spans="3:47" s="55" customFormat="1" ht="36.6" hidden="1" customHeight="1" x14ac:dyDescent="0.3">
      <c r="C50" s="306" t="s">
        <v>1</v>
      </c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8"/>
      <c r="AE50" s="83"/>
      <c r="AF50" s="84"/>
      <c r="AG50" s="85"/>
      <c r="AH50" s="86"/>
      <c r="AI50" s="86"/>
      <c r="AJ50" s="86"/>
      <c r="AK50" s="86"/>
      <c r="AL50" s="87"/>
      <c r="AM50" s="68"/>
      <c r="AN50" s="68"/>
      <c r="AO50" s="57"/>
      <c r="AP50" s="54"/>
      <c r="AQ50" s="133"/>
      <c r="AR50" s="133"/>
      <c r="AS50" s="133"/>
      <c r="AT50" s="149"/>
      <c r="AU50" s="149"/>
    </row>
    <row r="51" spans="3:47" s="55" customFormat="1" ht="42" hidden="1" customHeight="1" x14ac:dyDescent="0.3">
      <c r="C51" s="88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472" t="s">
        <v>4</v>
      </c>
      <c r="AA51" s="472"/>
      <c r="AB51" s="472"/>
      <c r="AC51" s="472"/>
      <c r="AD51" s="473"/>
      <c r="AE51" s="90"/>
      <c r="AF51" s="58">
        <f>20917-194</f>
        <v>20723</v>
      </c>
      <c r="AG51" s="91"/>
      <c r="AH51" s="59"/>
      <c r="AI51" s="59"/>
      <c r="AJ51" s="59"/>
      <c r="AK51" s="59"/>
      <c r="AL51" s="92"/>
      <c r="AM51" s="58">
        <v>17577</v>
      </c>
      <c r="AN51" s="58">
        <v>17577</v>
      </c>
      <c r="AO51" s="58">
        <v>17577</v>
      </c>
      <c r="AP51" s="54"/>
      <c r="AQ51" s="133"/>
      <c r="AR51" s="133"/>
      <c r="AS51" s="133"/>
      <c r="AT51" s="149"/>
      <c r="AU51" s="149"/>
    </row>
    <row r="52" spans="3:47" s="55" customFormat="1" ht="68.400000000000006" hidden="1" customHeight="1" x14ac:dyDescent="0.3"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402" t="s">
        <v>9</v>
      </c>
      <c r="AA52" s="402"/>
      <c r="AB52" s="402"/>
      <c r="AC52" s="402"/>
      <c r="AD52" s="475"/>
      <c r="AE52" s="90"/>
      <c r="AF52" s="95">
        <f>778-16</f>
        <v>762</v>
      </c>
      <c r="AG52" s="96"/>
      <c r="AH52" s="97"/>
      <c r="AI52" s="97"/>
      <c r="AJ52" s="97"/>
      <c r="AK52" s="97"/>
      <c r="AL52" s="98"/>
      <c r="AM52" s="95">
        <v>858</v>
      </c>
      <c r="AN52" s="95">
        <v>858</v>
      </c>
      <c r="AO52" s="99">
        <v>858</v>
      </c>
      <c r="AP52" s="54"/>
      <c r="AQ52" s="133"/>
      <c r="AR52" s="133"/>
      <c r="AS52" s="133"/>
      <c r="AT52" s="149"/>
      <c r="AU52" s="149"/>
    </row>
    <row r="53" spans="3:47" s="55" customFormat="1" ht="47.4" hidden="1" customHeight="1" thickBot="1" x14ac:dyDescent="0.35">
      <c r="C53" s="100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405" t="s">
        <v>5</v>
      </c>
      <c r="AA53" s="405"/>
      <c r="AB53" s="405"/>
      <c r="AC53" s="405"/>
      <c r="AD53" s="474"/>
      <c r="AE53" s="102"/>
      <c r="AF53" s="72">
        <f>209-2</f>
        <v>207</v>
      </c>
      <c r="AG53" s="73"/>
      <c r="AH53" s="73"/>
      <c r="AI53" s="73"/>
      <c r="AJ53" s="73"/>
      <c r="AK53" s="73"/>
      <c r="AL53" s="103"/>
      <c r="AM53" s="118">
        <v>176</v>
      </c>
      <c r="AN53" s="120">
        <v>176</v>
      </c>
      <c r="AO53" s="104">
        <v>176</v>
      </c>
      <c r="AP53" s="54"/>
      <c r="AQ53" s="133"/>
      <c r="AR53" s="133"/>
      <c r="AS53" s="133"/>
      <c r="AT53" s="149"/>
      <c r="AU53" s="149"/>
    </row>
    <row r="54" spans="3:47" ht="123" hidden="1" customHeight="1" x14ac:dyDescent="0.6">
      <c r="C54" s="311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3"/>
      <c r="AE54" s="105"/>
      <c r="AF54" s="106"/>
      <c r="AG54" s="51"/>
      <c r="AH54" s="51"/>
      <c r="AI54" s="51"/>
      <c r="AJ54" s="204"/>
      <c r="AK54" s="204"/>
      <c r="AL54" s="51"/>
      <c r="AM54" s="80"/>
      <c r="AN54" s="80"/>
      <c r="AO54" s="48"/>
      <c r="AP54" s="45"/>
      <c r="AS54" s="132"/>
      <c r="AT54" s="1"/>
      <c r="AU54" s="1"/>
    </row>
    <row r="55" spans="3:47" ht="52.8" customHeight="1" thickBot="1" x14ac:dyDescent="0.65">
      <c r="C55" s="323" t="s">
        <v>30</v>
      </c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50"/>
      <c r="AE55" s="52"/>
      <c r="AF55" s="47">
        <v>554</v>
      </c>
      <c r="AG55" s="41"/>
      <c r="AH55" s="41"/>
      <c r="AI55" s="41"/>
      <c r="AJ55" s="41"/>
      <c r="AK55" s="41"/>
      <c r="AL55" s="41"/>
      <c r="AM55" s="47">
        <v>1260</v>
      </c>
      <c r="AN55" s="47">
        <v>1260</v>
      </c>
      <c r="AO55" s="47">
        <v>1260</v>
      </c>
      <c r="AP55" s="45"/>
      <c r="AS55" s="132"/>
      <c r="AT55" s="1"/>
      <c r="AU55" s="1"/>
    </row>
    <row r="56" spans="3:47" ht="49.2" customHeight="1" thickBot="1" x14ac:dyDescent="0.65">
      <c r="C56" s="334" t="s">
        <v>22</v>
      </c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448"/>
      <c r="AB56" s="448"/>
      <c r="AC56" s="448"/>
      <c r="AD56" s="449"/>
      <c r="AE56" s="205"/>
      <c r="AF56" s="107">
        <v>540</v>
      </c>
      <c r="AG56" s="206"/>
      <c r="AH56" s="206"/>
      <c r="AI56" s="206"/>
      <c r="AJ56" s="206"/>
      <c r="AK56" s="206"/>
      <c r="AL56" s="206"/>
      <c r="AM56" s="77">
        <v>708</v>
      </c>
      <c r="AN56" s="77">
        <v>708</v>
      </c>
      <c r="AO56" s="108">
        <v>708</v>
      </c>
      <c r="AP56" s="46"/>
      <c r="AS56" s="132"/>
      <c r="AT56" s="1"/>
      <c r="AU56" s="1"/>
    </row>
    <row r="57" spans="3:47" ht="50.4" customHeight="1" thickBot="1" x14ac:dyDescent="0.65">
      <c r="C57" s="334" t="s">
        <v>24</v>
      </c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56"/>
      <c r="AE57" s="205"/>
      <c r="AF57" s="107"/>
      <c r="AG57" s="206"/>
      <c r="AH57" s="206"/>
      <c r="AI57" s="206"/>
      <c r="AJ57" s="206"/>
      <c r="AK57" s="206"/>
      <c r="AL57" s="206"/>
      <c r="AM57" s="77">
        <v>528</v>
      </c>
      <c r="AN57" s="77">
        <v>106</v>
      </c>
      <c r="AO57" s="77">
        <v>65</v>
      </c>
      <c r="AP57" s="45"/>
      <c r="AS57" s="132"/>
      <c r="AT57" s="1"/>
      <c r="AU57" s="1"/>
    </row>
    <row r="58" spans="3:47" ht="92.4" customHeight="1" thickBot="1" x14ac:dyDescent="0.65">
      <c r="C58" s="334" t="s">
        <v>23</v>
      </c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56"/>
      <c r="AE58" s="205"/>
      <c r="AF58" s="107"/>
      <c r="AG58" s="206"/>
      <c r="AH58" s="206"/>
      <c r="AI58" s="206"/>
      <c r="AJ58" s="206"/>
      <c r="AK58" s="206"/>
      <c r="AL58" s="206"/>
      <c r="AM58" s="77">
        <v>494</v>
      </c>
      <c r="AN58" s="77">
        <v>494</v>
      </c>
      <c r="AO58" s="77">
        <v>494</v>
      </c>
      <c r="AP58" s="45"/>
      <c r="AS58" s="132"/>
      <c r="AT58" s="1"/>
      <c r="AU58" s="1"/>
    </row>
    <row r="59" spans="3:47" ht="56.4" customHeight="1" thickBot="1" x14ac:dyDescent="0.65">
      <c r="C59" s="373" t="s">
        <v>25</v>
      </c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5"/>
      <c r="AE59" s="207"/>
      <c r="AF59" s="109"/>
      <c r="AG59" s="208"/>
      <c r="AH59" s="208"/>
      <c r="AI59" s="208"/>
      <c r="AJ59" s="208"/>
      <c r="AK59" s="208"/>
      <c r="AL59" s="208"/>
      <c r="AM59" s="68">
        <v>251</v>
      </c>
      <c r="AN59" s="68">
        <v>251</v>
      </c>
      <c r="AO59" s="80">
        <v>251</v>
      </c>
      <c r="AP59" s="45"/>
      <c r="AS59" s="132"/>
      <c r="AT59" s="1"/>
      <c r="AU59" s="1"/>
    </row>
    <row r="60" spans="3:47" ht="49.2" customHeight="1" thickBot="1" x14ac:dyDescent="0.65">
      <c r="C60" s="334" t="s">
        <v>26</v>
      </c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56"/>
      <c r="AE60" s="205"/>
      <c r="AF60" s="107"/>
      <c r="AG60" s="206"/>
      <c r="AH60" s="206"/>
      <c r="AI60" s="206"/>
      <c r="AJ60" s="206"/>
      <c r="AK60" s="206"/>
      <c r="AL60" s="206"/>
      <c r="AM60" s="77">
        <v>511</v>
      </c>
      <c r="AN60" s="77">
        <v>511</v>
      </c>
      <c r="AO60" s="77">
        <v>511</v>
      </c>
      <c r="AP60" s="45"/>
      <c r="AS60" s="132"/>
      <c r="AT60" s="1"/>
      <c r="AU60" s="1"/>
    </row>
    <row r="61" spans="3:47" ht="57.6" customHeight="1" thickBot="1" x14ac:dyDescent="0.65">
      <c r="C61" s="373" t="s">
        <v>85</v>
      </c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5"/>
      <c r="AE61" s="105"/>
      <c r="AF61" s="128"/>
      <c r="AG61" s="209"/>
      <c r="AH61" s="209"/>
      <c r="AI61" s="209"/>
      <c r="AJ61" s="209"/>
      <c r="AK61" s="209"/>
      <c r="AL61" s="209"/>
      <c r="AM61" s="80">
        <f>AM63+AM64</f>
        <v>0</v>
      </c>
      <c r="AN61" s="80">
        <f t="shared" ref="AN61:AO61" si="13">AN63+AN64</f>
        <v>1366</v>
      </c>
      <c r="AO61" s="80">
        <f t="shared" si="13"/>
        <v>2836</v>
      </c>
      <c r="AP61" s="45"/>
      <c r="AS61" s="132"/>
      <c r="AT61" s="1"/>
      <c r="AU61" s="1"/>
    </row>
    <row r="62" spans="3:47" ht="28.8" customHeight="1" x14ac:dyDescent="0.6">
      <c r="C62" s="434" t="s">
        <v>1</v>
      </c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  <c r="AE62" s="210"/>
      <c r="AF62" s="130"/>
      <c r="AG62" s="211"/>
      <c r="AH62" s="211"/>
      <c r="AI62" s="211"/>
      <c r="AJ62" s="211"/>
      <c r="AK62" s="211"/>
      <c r="AL62" s="212"/>
      <c r="AM62" s="139"/>
      <c r="AN62" s="139"/>
      <c r="AO62" s="139"/>
      <c r="AP62" s="45"/>
      <c r="AS62" s="132"/>
      <c r="AT62" s="1"/>
      <c r="AU62" s="1"/>
    </row>
    <row r="63" spans="3:47" ht="48" customHeight="1" x14ac:dyDescent="0.6">
      <c r="C63" s="155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402" t="s">
        <v>84</v>
      </c>
      <c r="AA63" s="403"/>
      <c r="AB63" s="403"/>
      <c r="AC63" s="403"/>
      <c r="AD63" s="404"/>
      <c r="AE63" s="214"/>
      <c r="AF63" s="129"/>
      <c r="AG63" s="215"/>
      <c r="AH63" s="215"/>
      <c r="AI63" s="215"/>
      <c r="AJ63" s="215"/>
      <c r="AK63" s="215"/>
      <c r="AL63" s="216"/>
      <c r="AM63" s="58">
        <v>0</v>
      </c>
      <c r="AN63" s="58">
        <v>0</v>
      </c>
      <c r="AO63" s="58">
        <v>1470</v>
      </c>
      <c r="AP63" s="45"/>
      <c r="AS63" s="132"/>
      <c r="AT63" s="1"/>
      <c r="AU63" s="1"/>
    </row>
    <row r="64" spans="3:47" ht="46.8" customHeight="1" thickBot="1" x14ac:dyDescent="0.65">
      <c r="C64" s="156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405" t="s">
        <v>83</v>
      </c>
      <c r="AA64" s="406"/>
      <c r="AB64" s="406"/>
      <c r="AC64" s="406"/>
      <c r="AD64" s="407"/>
      <c r="AE64" s="218"/>
      <c r="AF64" s="131"/>
      <c r="AG64" s="219"/>
      <c r="AH64" s="219"/>
      <c r="AI64" s="219"/>
      <c r="AJ64" s="219"/>
      <c r="AK64" s="219"/>
      <c r="AL64" s="220"/>
      <c r="AM64" s="120">
        <v>0</v>
      </c>
      <c r="AN64" s="120">
        <v>1366</v>
      </c>
      <c r="AO64" s="120">
        <v>1366</v>
      </c>
      <c r="AP64" s="137"/>
      <c r="AS64" s="132"/>
      <c r="AT64" s="1"/>
      <c r="AU64" s="1"/>
    </row>
    <row r="65" spans="3:47" ht="72" customHeight="1" thickBot="1" x14ac:dyDescent="0.65">
      <c r="C65" s="401" t="s">
        <v>42</v>
      </c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1"/>
      <c r="AE65" s="105"/>
      <c r="AF65" s="110"/>
      <c r="AG65" s="221"/>
      <c r="AH65" s="221"/>
      <c r="AI65" s="221"/>
      <c r="AJ65" s="221"/>
      <c r="AK65" s="221"/>
      <c r="AL65" s="221"/>
      <c r="AM65" s="47">
        <v>36.58</v>
      </c>
      <c r="AN65" s="47">
        <v>36.58</v>
      </c>
      <c r="AO65" s="47">
        <v>36.58</v>
      </c>
      <c r="AP65" s="45"/>
      <c r="AS65" s="132"/>
      <c r="AT65" s="1"/>
      <c r="AU65" s="1"/>
    </row>
    <row r="66" spans="3:47" ht="38.4" customHeight="1" thickBot="1" x14ac:dyDescent="0.65">
      <c r="C66" s="336" t="s">
        <v>43</v>
      </c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70"/>
      <c r="AE66" s="253"/>
      <c r="AF66" s="254"/>
      <c r="AG66" s="255"/>
      <c r="AH66" s="255"/>
      <c r="AI66" s="255"/>
      <c r="AJ66" s="255"/>
      <c r="AK66" s="255"/>
      <c r="AL66" s="255"/>
      <c r="AM66" s="256">
        <f>4037+1369+2029</f>
        <v>7435</v>
      </c>
      <c r="AN66" s="256">
        <v>0</v>
      </c>
      <c r="AO66" s="241">
        <v>0</v>
      </c>
      <c r="AP66" s="45"/>
      <c r="AS66" s="132"/>
      <c r="AT66" s="1"/>
      <c r="AU66" s="1"/>
    </row>
    <row r="67" spans="3:47" ht="52.8" customHeight="1" thickBot="1" x14ac:dyDescent="0.65">
      <c r="C67" s="336" t="s">
        <v>93</v>
      </c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70"/>
      <c r="AE67" s="253"/>
      <c r="AF67" s="254"/>
      <c r="AG67" s="255"/>
      <c r="AH67" s="255"/>
      <c r="AI67" s="255"/>
      <c r="AJ67" s="255"/>
      <c r="AK67" s="255"/>
      <c r="AL67" s="255"/>
      <c r="AM67" s="256">
        <v>133</v>
      </c>
      <c r="AN67" s="256">
        <v>266</v>
      </c>
      <c r="AO67" s="241">
        <v>266</v>
      </c>
      <c r="AP67" s="239"/>
      <c r="AS67" s="132"/>
      <c r="AT67" s="1"/>
      <c r="AU67" s="1"/>
    </row>
    <row r="68" spans="3:47" ht="64.8" customHeight="1" thickBot="1" x14ac:dyDescent="0.35">
      <c r="C68" s="363" t="s">
        <v>44</v>
      </c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5"/>
      <c r="AE68" s="111"/>
      <c r="AF68" s="112" t="e">
        <f>AF69+AF70+#REF!+AF72</f>
        <v>#REF!</v>
      </c>
      <c r="AG68" s="112" t="e">
        <f>AG69+AG70+#REF!+AG72</f>
        <v>#REF!</v>
      </c>
      <c r="AH68" s="112" t="e">
        <f>AH69+AH70+#REF!+AH72</f>
        <v>#REF!</v>
      </c>
      <c r="AI68" s="112" t="e">
        <f>AI69+AI70+#REF!+AI72</f>
        <v>#REF!</v>
      </c>
      <c r="AJ68" s="112" t="e">
        <f>AJ69+AJ70+#REF!+AJ72</f>
        <v>#REF!</v>
      </c>
      <c r="AK68" s="112" t="e">
        <f>AK69+AK70+#REF!+AK72</f>
        <v>#REF!</v>
      </c>
      <c r="AL68" s="113" t="e">
        <f>AL69+AL70+#REF!+AL72</f>
        <v>#REF!</v>
      </c>
      <c r="AM68" s="112">
        <f>AM71+AM73+AM74+AM75+AM76+AM77+AM78+AM79+AM81+AM80+AM82+AM83+AM84+AM85+AM86+AM87+AM88+AM89+AM90+AM91+AM92+AM93+AM94+AM95+AM96+AM97+AM98+AM99+AM100+AM101+AM102+AM103+AM104+AM105+AM106+AM107+AM108</f>
        <v>3154069.2147100004</v>
      </c>
      <c r="AN68" s="112">
        <f>AN71+AN73+AN74+AN75+AN76+AN77+AN78+AN79+AN81+AN80+AN82+AN83+AN84+AN85+AN86+AN87+AN88+AN89+AN90+AN91+AN92+AN93+AN94+AN95+AN96+AN97+AN98+AN99+AN100+AN101+AN102+AN103+AN104+AN105+AN106+AN107+AN108+AN113</f>
        <v>419257.83</v>
      </c>
      <c r="AO68" s="112">
        <f>AO71+AO73+AO74+AO75+AO76+AO77+AO78+AO79+AO81+AO80+AO82+AO83+AO84+AO85+AO86+AO87+AO88+AO89+AO90+AO91+AO92+AO93+AO94+AO95+AO96+AO97+AO98+AO99+AO100+AO101+AO102+AO103+AO104+AO105+AO106+AO107+AO108+AO113</f>
        <v>425171.43999999994</v>
      </c>
      <c r="AP68" s="280"/>
      <c r="AS68" s="132"/>
      <c r="AT68" s="1"/>
      <c r="AU68" s="1"/>
    </row>
    <row r="69" spans="3:47" ht="58.95" hidden="1" customHeight="1" thickBot="1" x14ac:dyDescent="0.3">
      <c r="C69" s="360" t="s">
        <v>15</v>
      </c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7"/>
      <c r="AE69" s="51"/>
      <c r="AF69" s="77">
        <f>138343-28148.08</f>
        <v>110194.92</v>
      </c>
      <c r="AG69" s="42"/>
      <c r="AH69" s="42"/>
      <c r="AI69" s="42"/>
      <c r="AJ69" s="42"/>
      <c r="AK69" s="42"/>
      <c r="AL69" s="42"/>
      <c r="AM69" s="119"/>
      <c r="AN69" s="119"/>
      <c r="AO69" s="49"/>
      <c r="AP69" s="45"/>
      <c r="AS69" s="132"/>
      <c r="AT69" s="1"/>
      <c r="AU69" s="1"/>
    </row>
    <row r="70" spans="3:47" ht="42" hidden="1" customHeight="1" thickBot="1" x14ac:dyDescent="0.3">
      <c r="C70" s="360" t="s">
        <v>13</v>
      </c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2"/>
      <c r="AE70" s="51"/>
      <c r="AF70" s="77">
        <v>2727</v>
      </c>
      <c r="AG70" s="42"/>
      <c r="AH70" s="42"/>
      <c r="AI70" s="42"/>
      <c r="AJ70" s="42"/>
      <c r="AK70" s="42"/>
      <c r="AL70" s="42"/>
      <c r="AM70" s="119"/>
      <c r="AN70" s="119"/>
      <c r="AO70" s="50"/>
      <c r="AP70" s="45"/>
      <c r="AS70" s="132"/>
      <c r="AT70" s="1"/>
      <c r="AU70" s="1"/>
    </row>
    <row r="71" spans="3:47" ht="33.6" customHeight="1" thickBot="1" x14ac:dyDescent="0.3">
      <c r="C71" s="347" t="s">
        <v>59</v>
      </c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2"/>
      <c r="AE71" s="257"/>
      <c r="AF71" s="241"/>
      <c r="AG71" s="258"/>
      <c r="AH71" s="258"/>
      <c r="AI71" s="258"/>
      <c r="AJ71" s="258"/>
      <c r="AK71" s="258"/>
      <c r="AL71" s="258"/>
      <c r="AM71" s="241">
        <v>2744</v>
      </c>
      <c r="AN71" s="241">
        <v>2744</v>
      </c>
      <c r="AO71" s="287">
        <v>2744</v>
      </c>
      <c r="AP71" s="45"/>
      <c r="AS71" s="132"/>
      <c r="AT71" s="1"/>
      <c r="AU71" s="1"/>
    </row>
    <row r="72" spans="3:47" ht="42" hidden="1" customHeight="1" thickBot="1" x14ac:dyDescent="0.3">
      <c r="C72" s="347" t="s">
        <v>14</v>
      </c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2"/>
      <c r="AE72" s="257"/>
      <c r="AF72" s="241">
        <v>806</v>
      </c>
      <c r="AG72" s="258"/>
      <c r="AH72" s="258"/>
      <c r="AI72" s="258"/>
      <c r="AJ72" s="258"/>
      <c r="AK72" s="258"/>
      <c r="AL72" s="258"/>
      <c r="AM72" s="119"/>
      <c r="AN72" s="119"/>
      <c r="AO72" s="259"/>
      <c r="AP72" s="45"/>
      <c r="AS72" s="132"/>
      <c r="AT72" s="1"/>
      <c r="AU72" s="1"/>
    </row>
    <row r="73" spans="3:47" ht="38.4" customHeight="1" thickBot="1" x14ac:dyDescent="0.3">
      <c r="C73" s="347" t="s">
        <v>60</v>
      </c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2"/>
      <c r="AE73" s="257"/>
      <c r="AF73" s="241"/>
      <c r="AG73" s="258"/>
      <c r="AH73" s="258"/>
      <c r="AI73" s="258"/>
      <c r="AJ73" s="258"/>
      <c r="AK73" s="258"/>
      <c r="AL73" s="258"/>
      <c r="AM73" s="241">
        <v>0</v>
      </c>
      <c r="AN73" s="241">
        <f>7699.43+6509.92</f>
        <v>14209.35</v>
      </c>
      <c r="AO73" s="241">
        <f>190000-3667</f>
        <v>186333</v>
      </c>
      <c r="AP73" s="282"/>
      <c r="AS73" s="132"/>
      <c r="AT73" s="1"/>
      <c r="AU73" s="1"/>
    </row>
    <row r="74" spans="3:47" ht="38.4" customHeight="1" thickBot="1" x14ac:dyDescent="0.3">
      <c r="C74" s="353" t="s">
        <v>61</v>
      </c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5"/>
      <c r="AE74" s="257"/>
      <c r="AF74" s="258"/>
      <c r="AG74" s="258"/>
      <c r="AH74" s="258"/>
      <c r="AI74" s="258"/>
      <c r="AJ74" s="258"/>
      <c r="AK74" s="258"/>
      <c r="AL74" s="258"/>
      <c r="AM74" s="119">
        <f>5700+3233+3885-679</f>
        <v>12139</v>
      </c>
      <c r="AN74" s="119">
        <v>0</v>
      </c>
      <c r="AO74" s="284">
        <v>0</v>
      </c>
      <c r="AP74" s="231"/>
      <c r="AS74" s="132"/>
      <c r="AT74" s="1"/>
      <c r="AU74" s="1"/>
    </row>
    <row r="75" spans="3:47" ht="36" customHeight="1" thickBot="1" x14ac:dyDescent="0.3">
      <c r="C75" s="347" t="s">
        <v>62</v>
      </c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2"/>
      <c r="AE75" s="260"/>
      <c r="AF75" s="261"/>
      <c r="AG75" s="261"/>
      <c r="AH75" s="261"/>
      <c r="AI75" s="261"/>
      <c r="AJ75" s="261"/>
      <c r="AK75" s="261"/>
      <c r="AL75" s="261"/>
      <c r="AM75" s="241">
        <f>4090.13-4090.13</f>
        <v>0</v>
      </c>
      <c r="AN75" s="241">
        <v>4090.13</v>
      </c>
      <c r="AO75" s="241">
        <v>4884.33</v>
      </c>
      <c r="AP75" s="4"/>
      <c r="AS75" s="132"/>
      <c r="AT75" s="1"/>
      <c r="AU75" s="1"/>
    </row>
    <row r="76" spans="3:47" ht="49.2" customHeight="1" thickBot="1" x14ac:dyDescent="0.3">
      <c r="C76" s="347" t="s">
        <v>57</v>
      </c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2"/>
      <c r="AE76" s="260"/>
      <c r="AF76" s="261"/>
      <c r="AG76" s="261"/>
      <c r="AH76" s="261"/>
      <c r="AI76" s="261"/>
      <c r="AJ76" s="261"/>
      <c r="AK76" s="261"/>
      <c r="AL76" s="261"/>
      <c r="AM76" s="241">
        <v>0</v>
      </c>
      <c r="AN76" s="241">
        <v>0</v>
      </c>
      <c r="AO76" s="241">
        <v>2782.36</v>
      </c>
      <c r="AP76" s="4"/>
      <c r="AS76" s="132"/>
      <c r="AT76" s="1"/>
      <c r="AU76" s="1"/>
    </row>
    <row r="77" spans="3:47" ht="37.200000000000003" customHeight="1" thickBot="1" x14ac:dyDescent="0.3">
      <c r="C77" s="347" t="s">
        <v>63</v>
      </c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260"/>
      <c r="AF77" s="261"/>
      <c r="AG77" s="261"/>
      <c r="AH77" s="261"/>
      <c r="AI77" s="261"/>
      <c r="AJ77" s="261"/>
      <c r="AK77" s="261"/>
      <c r="AL77" s="261"/>
      <c r="AM77" s="241">
        <f>420-420</f>
        <v>0</v>
      </c>
      <c r="AN77" s="241">
        <f>311+48</f>
        <v>359</v>
      </c>
      <c r="AO77" s="256">
        <v>0</v>
      </c>
      <c r="AP77" s="231"/>
      <c r="AS77" s="132"/>
      <c r="AT77" s="1"/>
      <c r="AU77" s="1"/>
    </row>
    <row r="78" spans="3:47" ht="37.200000000000003" customHeight="1" thickBot="1" x14ac:dyDescent="0.3">
      <c r="C78" s="347" t="s">
        <v>64</v>
      </c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  <c r="AA78" s="351"/>
      <c r="AB78" s="351"/>
      <c r="AC78" s="351"/>
      <c r="AD78" s="351"/>
      <c r="AE78" s="260"/>
      <c r="AF78" s="261"/>
      <c r="AG78" s="261"/>
      <c r="AH78" s="261"/>
      <c r="AI78" s="261"/>
      <c r="AJ78" s="261"/>
      <c r="AK78" s="261"/>
      <c r="AL78" s="261"/>
      <c r="AM78" s="241">
        <f>14417-4315.3</f>
        <v>10101.700000000001</v>
      </c>
      <c r="AN78" s="241">
        <v>6493</v>
      </c>
      <c r="AO78" s="262">
        <v>6452</v>
      </c>
      <c r="AP78" s="4"/>
      <c r="AS78" s="132"/>
      <c r="AT78" s="1"/>
      <c r="AU78" s="1"/>
    </row>
    <row r="79" spans="3:47" s="224" customFormat="1" ht="50.4" customHeight="1" thickBot="1" x14ac:dyDescent="0.3">
      <c r="C79" s="347" t="s">
        <v>65</v>
      </c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2"/>
      <c r="AE79" s="260"/>
      <c r="AF79" s="261"/>
      <c r="AG79" s="261"/>
      <c r="AH79" s="261"/>
      <c r="AI79" s="261"/>
      <c r="AJ79" s="261"/>
      <c r="AK79" s="261"/>
      <c r="AL79" s="261"/>
      <c r="AM79" s="241">
        <f>27651+556-0.48</f>
        <v>28206.52</v>
      </c>
      <c r="AN79" s="241">
        <f>27155-2</f>
        <v>27153</v>
      </c>
      <c r="AO79" s="241">
        <f>27975-59</f>
        <v>27916</v>
      </c>
      <c r="AP79" s="232"/>
      <c r="AQ79" s="222"/>
      <c r="AR79" s="222"/>
      <c r="AS79" s="222"/>
      <c r="AT79" s="223"/>
      <c r="AU79" s="223"/>
    </row>
    <row r="80" spans="3:47" ht="50.4" customHeight="1" thickBot="1" x14ac:dyDescent="0.3">
      <c r="C80" s="347" t="s">
        <v>66</v>
      </c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260"/>
      <c r="AF80" s="261"/>
      <c r="AG80" s="261"/>
      <c r="AH80" s="261"/>
      <c r="AI80" s="261"/>
      <c r="AJ80" s="261"/>
      <c r="AK80" s="261"/>
      <c r="AL80" s="261"/>
      <c r="AM80" s="241">
        <f>15162+687</f>
        <v>15849</v>
      </c>
      <c r="AN80" s="241">
        <v>15162</v>
      </c>
      <c r="AO80" s="241">
        <v>15162</v>
      </c>
      <c r="AP80" s="4"/>
      <c r="AS80" s="132"/>
      <c r="AT80" s="1"/>
      <c r="AU80" s="1"/>
    </row>
    <row r="81" spans="3:47" ht="36" customHeight="1" thickBot="1" x14ac:dyDescent="0.3">
      <c r="C81" s="417" t="s">
        <v>67</v>
      </c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9"/>
      <c r="AE81" s="260"/>
      <c r="AF81" s="261"/>
      <c r="AG81" s="261"/>
      <c r="AH81" s="261"/>
      <c r="AI81" s="261"/>
      <c r="AJ81" s="261"/>
      <c r="AK81" s="261"/>
      <c r="AL81" s="261"/>
      <c r="AM81" s="241">
        <f>644883.62+1359937.48+687675.87</f>
        <v>2692496.97</v>
      </c>
      <c r="AN81" s="241">
        <v>0</v>
      </c>
      <c r="AO81" s="241">
        <v>0</v>
      </c>
      <c r="AP81" s="4"/>
      <c r="AS81" s="132"/>
      <c r="AT81" s="1"/>
      <c r="AU81" s="1"/>
    </row>
    <row r="82" spans="3:47" ht="54" customHeight="1" thickBot="1" x14ac:dyDescent="0.3">
      <c r="C82" s="347" t="s">
        <v>68</v>
      </c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420"/>
      <c r="AE82" s="263"/>
      <c r="AF82" s="264"/>
      <c r="AG82" s="264"/>
      <c r="AH82" s="264"/>
      <c r="AI82" s="264"/>
      <c r="AJ82" s="264"/>
      <c r="AK82" s="264"/>
      <c r="AL82" s="264"/>
      <c r="AM82" s="256">
        <v>15398.35</v>
      </c>
      <c r="AN82" s="256">
        <v>0</v>
      </c>
      <c r="AO82" s="265">
        <v>0</v>
      </c>
      <c r="AP82" s="4"/>
      <c r="AS82" s="132"/>
      <c r="AT82" s="1"/>
      <c r="AU82" s="1"/>
    </row>
    <row r="83" spans="3:47" ht="75.599999999999994" customHeight="1" thickBot="1" x14ac:dyDescent="0.3">
      <c r="C83" s="347" t="s">
        <v>69</v>
      </c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420"/>
      <c r="AE83" s="263"/>
      <c r="AF83" s="264"/>
      <c r="AG83" s="264"/>
      <c r="AH83" s="264"/>
      <c r="AI83" s="264"/>
      <c r="AJ83" s="264"/>
      <c r="AK83" s="264"/>
      <c r="AL83" s="264"/>
      <c r="AM83" s="256">
        <f>384.5-74.1-202.5</f>
        <v>107.89999999999998</v>
      </c>
      <c r="AN83" s="256">
        <v>0</v>
      </c>
      <c r="AO83" s="265">
        <v>0</v>
      </c>
      <c r="AP83" s="4"/>
      <c r="AS83" s="132"/>
      <c r="AT83" s="1"/>
      <c r="AU83" s="1"/>
    </row>
    <row r="84" spans="3:47" ht="37.200000000000003" customHeight="1" thickBot="1" x14ac:dyDescent="0.35">
      <c r="C84" s="347" t="s">
        <v>70</v>
      </c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420"/>
      <c r="AE84" s="260"/>
      <c r="AF84" s="261"/>
      <c r="AG84" s="261"/>
      <c r="AH84" s="261"/>
      <c r="AI84" s="261"/>
      <c r="AJ84" s="261"/>
      <c r="AK84" s="261"/>
      <c r="AL84" s="261"/>
      <c r="AM84" s="241">
        <v>1590</v>
      </c>
      <c r="AN84" s="241">
        <v>0</v>
      </c>
      <c r="AO84" s="266">
        <v>0</v>
      </c>
      <c r="AP84" s="233"/>
      <c r="AR84" s="150"/>
      <c r="AS84" s="151"/>
      <c r="AT84" s="150"/>
      <c r="AU84" s="150"/>
    </row>
    <row r="85" spans="3:47" ht="37.200000000000003" customHeight="1" thickBot="1" x14ac:dyDescent="0.3">
      <c r="C85" s="347" t="s">
        <v>71</v>
      </c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2"/>
      <c r="AE85" s="263"/>
      <c r="AF85" s="264"/>
      <c r="AG85" s="264"/>
      <c r="AH85" s="264"/>
      <c r="AI85" s="264"/>
      <c r="AJ85" s="264"/>
      <c r="AK85" s="264"/>
      <c r="AL85" s="264"/>
      <c r="AM85" s="256">
        <f>10800-7447.16</f>
        <v>3352.84</v>
      </c>
      <c r="AN85" s="256">
        <v>750</v>
      </c>
      <c r="AO85" s="265">
        <v>0</v>
      </c>
      <c r="AP85" s="4"/>
      <c r="AS85" s="132"/>
      <c r="AT85" s="1"/>
      <c r="AU85" s="1"/>
    </row>
    <row r="86" spans="3:47" ht="36" customHeight="1" thickBot="1" x14ac:dyDescent="0.3">
      <c r="C86" s="347" t="s">
        <v>72</v>
      </c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2"/>
      <c r="AE86" s="263"/>
      <c r="AF86" s="264"/>
      <c r="AG86" s="264"/>
      <c r="AH86" s="264"/>
      <c r="AI86" s="264"/>
      <c r="AJ86" s="264"/>
      <c r="AK86" s="264"/>
      <c r="AL86" s="264"/>
      <c r="AM86" s="256">
        <v>7665.75</v>
      </c>
      <c r="AN86" s="256">
        <v>0</v>
      </c>
      <c r="AO86" s="266">
        <v>0</v>
      </c>
      <c r="AP86" s="230"/>
      <c r="AS86" s="132"/>
      <c r="AT86" s="1"/>
      <c r="AU86" s="1"/>
    </row>
    <row r="87" spans="3:47" ht="37.200000000000003" customHeight="1" thickBot="1" x14ac:dyDescent="0.3">
      <c r="C87" s="347" t="s">
        <v>73</v>
      </c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2"/>
      <c r="AE87" s="260"/>
      <c r="AF87" s="261"/>
      <c r="AG87" s="261"/>
      <c r="AH87" s="261"/>
      <c r="AI87" s="261"/>
      <c r="AJ87" s="261"/>
      <c r="AK87" s="261"/>
      <c r="AL87" s="261"/>
      <c r="AM87" s="77">
        <f>5349.38+2829.04+3739.82+25072.79</f>
        <v>36991.03</v>
      </c>
      <c r="AN87" s="241">
        <f>20485.61+5676.97-9818.4-6335.27+15063.88-25072.79</f>
        <v>0</v>
      </c>
      <c r="AO87" s="266">
        <v>0</v>
      </c>
      <c r="AP87" s="234"/>
      <c r="AS87" s="132"/>
      <c r="AT87" s="1"/>
      <c r="AU87" s="1"/>
    </row>
    <row r="88" spans="3:47" ht="70.8" customHeight="1" thickBot="1" x14ac:dyDescent="0.3">
      <c r="C88" s="347" t="s">
        <v>74</v>
      </c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2"/>
      <c r="AE88" s="260"/>
      <c r="AF88" s="261"/>
      <c r="AG88" s="261"/>
      <c r="AH88" s="261"/>
      <c r="AI88" s="261"/>
      <c r="AJ88" s="261"/>
      <c r="AK88" s="261"/>
      <c r="AL88" s="261"/>
      <c r="AM88" s="241">
        <v>244</v>
      </c>
      <c r="AN88" s="241">
        <v>244</v>
      </c>
      <c r="AO88" s="266">
        <v>244</v>
      </c>
      <c r="AP88" s="229"/>
      <c r="AS88" s="132"/>
      <c r="AT88" s="1"/>
      <c r="AU88" s="1"/>
    </row>
    <row r="89" spans="3:47" ht="74.400000000000006" customHeight="1" thickBot="1" x14ac:dyDescent="0.3">
      <c r="C89" s="392" t="s">
        <v>75</v>
      </c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415"/>
      <c r="O89" s="415"/>
      <c r="P89" s="415"/>
      <c r="Q89" s="415"/>
      <c r="R89" s="415"/>
      <c r="S89" s="415"/>
      <c r="T89" s="415"/>
      <c r="U89" s="415"/>
      <c r="V89" s="415"/>
      <c r="W89" s="415"/>
      <c r="X89" s="415"/>
      <c r="Y89" s="415"/>
      <c r="Z89" s="415"/>
      <c r="AA89" s="415"/>
      <c r="AB89" s="415"/>
      <c r="AC89" s="415"/>
      <c r="AD89" s="416"/>
      <c r="AE89" s="257"/>
      <c r="AF89" s="267"/>
      <c r="AG89" s="257"/>
      <c r="AH89" s="257"/>
      <c r="AI89" s="257"/>
      <c r="AJ89" s="257"/>
      <c r="AK89" s="257"/>
      <c r="AL89" s="257"/>
      <c r="AM89" s="268">
        <f>337.5+67.5</f>
        <v>405</v>
      </c>
      <c r="AN89" s="119">
        <v>0</v>
      </c>
      <c r="AO89" s="269">
        <v>0</v>
      </c>
      <c r="AP89" s="229"/>
      <c r="AS89" s="132"/>
      <c r="AT89" s="1"/>
      <c r="AU89" s="1"/>
    </row>
    <row r="90" spans="3:47" ht="39.6" customHeight="1" thickBot="1" x14ac:dyDescent="0.3">
      <c r="C90" s="368" t="s">
        <v>56</v>
      </c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70"/>
      <c r="AE90" s="260"/>
      <c r="AF90" s="270"/>
      <c r="AG90" s="260"/>
      <c r="AH90" s="260"/>
      <c r="AI90" s="260"/>
      <c r="AJ90" s="260"/>
      <c r="AK90" s="260"/>
      <c r="AL90" s="260"/>
      <c r="AM90" s="241">
        <v>0</v>
      </c>
      <c r="AN90" s="241">
        <v>0</v>
      </c>
      <c r="AO90" s="241">
        <v>157197.84</v>
      </c>
      <c r="AP90" s="229"/>
      <c r="AS90" s="132"/>
      <c r="AT90" s="1"/>
      <c r="AU90" s="1"/>
    </row>
    <row r="91" spans="3:47" ht="50.4" customHeight="1" thickBot="1" x14ac:dyDescent="0.3">
      <c r="C91" s="368" t="s">
        <v>47</v>
      </c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70"/>
      <c r="AE91" s="260"/>
      <c r="AF91" s="270"/>
      <c r="AG91" s="260"/>
      <c r="AH91" s="260"/>
      <c r="AI91" s="260"/>
      <c r="AJ91" s="260"/>
      <c r="AK91" s="260"/>
      <c r="AL91" s="260"/>
      <c r="AM91" s="241">
        <v>2750</v>
      </c>
      <c r="AN91" s="241">
        <v>0</v>
      </c>
      <c r="AO91" s="266">
        <v>0</v>
      </c>
      <c r="AP91" s="229"/>
      <c r="AS91" s="132"/>
      <c r="AT91" s="1"/>
      <c r="AU91" s="1"/>
    </row>
    <row r="92" spans="3:47" s="224" customFormat="1" ht="39.6" customHeight="1" thickBot="1" x14ac:dyDescent="0.3">
      <c r="C92" s="426" t="s">
        <v>48</v>
      </c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8"/>
      <c r="AE92" s="257"/>
      <c r="AF92" s="267"/>
      <c r="AG92" s="257"/>
      <c r="AH92" s="257"/>
      <c r="AI92" s="257"/>
      <c r="AJ92" s="257"/>
      <c r="AK92" s="257"/>
      <c r="AL92" s="257"/>
      <c r="AM92" s="256">
        <f>325.07-0.36+0.01</f>
        <v>324.71999999999997</v>
      </c>
      <c r="AN92" s="271">
        <f>340.55-0.4</f>
        <v>340.15000000000003</v>
      </c>
      <c r="AO92" s="254">
        <f>343.37-0.4</f>
        <v>342.97</v>
      </c>
      <c r="AP92" s="235"/>
      <c r="AQ92" s="222"/>
      <c r="AR92" s="222"/>
      <c r="AS92" s="222"/>
      <c r="AT92" s="223"/>
      <c r="AU92" s="223"/>
    </row>
    <row r="93" spans="3:47" ht="39.6" customHeight="1" thickBot="1" x14ac:dyDescent="0.3">
      <c r="C93" s="368" t="s">
        <v>49</v>
      </c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70"/>
      <c r="AE93" s="257"/>
      <c r="AF93" s="267"/>
      <c r="AG93" s="257"/>
      <c r="AH93" s="257"/>
      <c r="AI93" s="257"/>
      <c r="AJ93" s="257"/>
      <c r="AK93" s="257"/>
      <c r="AL93" s="257"/>
      <c r="AM93" s="241">
        <f>78560-31637</f>
        <v>46923</v>
      </c>
      <c r="AN93" s="256">
        <v>26704</v>
      </c>
      <c r="AO93" s="266">
        <v>0</v>
      </c>
      <c r="AP93" s="229"/>
      <c r="AS93" s="132"/>
      <c r="AT93" s="1"/>
      <c r="AU93" s="1"/>
    </row>
    <row r="94" spans="3:47" ht="39.6" customHeight="1" thickBot="1" x14ac:dyDescent="0.3">
      <c r="C94" s="368" t="s">
        <v>50</v>
      </c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70"/>
      <c r="AE94" s="257"/>
      <c r="AF94" s="267"/>
      <c r="AG94" s="257"/>
      <c r="AH94" s="257"/>
      <c r="AI94" s="257"/>
      <c r="AJ94" s="257"/>
      <c r="AK94" s="257"/>
      <c r="AL94" s="257"/>
      <c r="AM94" s="241">
        <f>35112+2416.43</f>
        <v>37528.43</v>
      </c>
      <c r="AN94" s="256">
        <v>0</v>
      </c>
      <c r="AO94" s="266">
        <v>0</v>
      </c>
      <c r="AP94" s="229"/>
      <c r="AQ94" s="152"/>
      <c r="AS94" s="132"/>
      <c r="AT94" s="1"/>
      <c r="AU94" s="1"/>
    </row>
    <row r="95" spans="3:47" ht="39.6" customHeight="1" thickBot="1" x14ac:dyDescent="0.3">
      <c r="C95" s="368" t="s">
        <v>51</v>
      </c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70"/>
      <c r="AE95" s="257"/>
      <c r="AF95" s="267"/>
      <c r="AG95" s="257"/>
      <c r="AH95" s="257"/>
      <c r="AI95" s="257"/>
      <c r="AJ95" s="257"/>
      <c r="AK95" s="257"/>
      <c r="AL95" s="257"/>
      <c r="AM95" s="241">
        <v>0</v>
      </c>
      <c r="AN95" s="47">
        <f>77979+127282.6+53706.7</f>
        <v>258968.3</v>
      </c>
      <c r="AO95" s="266">
        <v>0</v>
      </c>
      <c r="AP95" s="229"/>
      <c r="AS95" s="132"/>
      <c r="AT95" s="1"/>
      <c r="AU95" s="1"/>
    </row>
    <row r="96" spans="3:47" ht="39.6" customHeight="1" thickBot="1" x14ac:dyDescent="0.3">
      <c r="C96" s="368" t="s">
        <v>52</v>
      </c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70"/>
      <c r="AE96" s="257"/>
      <c r="AF96" s="267"/>
      <c r="AG96" s="257"/>
      <c r="AH96" s="257"/>
      <c r="AI96" s="257"/>
      <c r="AJ96" s="257"/>
      <c r="AK96" s="257"/>
      <c r="AL96" s="257"/>
      <c r="AM96" s="241">
        <v>0</v>
      </c>
      <c r="AN96" s="47">
        <f>13761+9639</f>
        <v>23400</v>
      </c>
      <c r="AO96" s="266">
        <v>0</v>
      </c>
      <c r="AP96" s="229"/>
      <c r="AS96" s="132"/>
      <c r="AT96" s="1"/>
      <c r="AU96" s="1"/>
    </row>
    <row r="97" spans="3:47" s="224" customFormat="1" ht="54" customHeight="1" thickBot="1" x14ac:dyDescent="0.3">
      <c r="C97" s="368" t="s">
        <v>53</v>
      </c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70"/>
      <c r="AE97" s="257"/>
      <c r="AF97" s="267"/>
      <c r="AG97" s="257"/>
      <c r="AH97" s="257"/>
      <c r="AI97" s="257"/>
      <c r="AJ97" s="257"/>
      <c r="AK97" s="257"/>
      <c r="AL97" s="257"/>
      <c r="AM97" s="241">
        <v>0</v>
      </c>
      <c r="AN97" s="256">
        <v>0</v>
      </c>
      <c r="AO97" s="241">
        <v>8816.7099999999991</v>
      </c>
      <c r="AP97" s="235"/>
      <c r="AQ97" s="222"/>
      <c r="AR97" s="222"/>
      <c r="AS97" s="222"/>
      <c r="AT97" s="223"/>
      <c r="AU97" s="223"/>
    </row>
    <row r="98" spans="3:47" s="224" customFormat="1" ht="56.4" customHeight="1" thickBot="1" x14ac:dyDescent="0.3">
      <c r="C98" s="368" t="s">
        <v>54</v>
      </c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70"/>
      <c r="AE98" s="257"/>
      <c r="AF98" s="267"/>
      <c r="AG98" s="257"/>
      <c r="AH98" s="257"/>
      <c r="AI98" s="257"/>
      <c r="AJ98" s="257"/>
      <c r="AK98" s="257"/>
      <c r="AL98" s="257"/>
      <c r="AM98" s="241">
        <v>0</v>
      </c>
      <c r="AN98" s="256">
        <v>0</v>
      </c>
      <c r="AO98" s="241">
        <v>10500</v>
      </c>
      <c r="AP98" s="235"/>
      <c r="AQ98" s="222"/>
      <c r="AR98" s="222"/>
      <c r="AS98" s="222"/>
      <c r="AT98" s="223"/>
      <c r="AU98" s="223"/>
    </row>
    <row r="99" spans="3:47" ht="74.400000000000006" customHeight="1" thickBot="1" x14ac:dyDescent="0.3">
      <c r="C99" s="368" t="s">
        <v>55</v>
      </c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70"/>
      <c r="AE99" s="257"/>
      <c r="AF99" s="267"/>
      <c r="AG99" s="257"/>
      <c r="AH99" s="257"/>
      <c r="AI99" s="257"/>
      <c r="AJ99" s="257"/>
      <c r="AK99" s="257"/>
      <c r="AL99" s="257"/>
      <c r="AM99" s="241">
        <v>0</v>
      </c>
      <c r="AN99" s="256">
        <v>0</v>
      </c>
      <c r="AO99" s="266">
        <v>204</v>
      </c>
      <c r="AP99" s="229"/>
      <c r="AS99" s="132"/>
      <c r="AT99" s="1"/>
      <c r="AU99" s="1"/>
    </row>
    <row r="100" spans="3:47" ht="37.200000000000003" customHeight="1" thickBot="1" x14ac:dyDescent="0.3">
      <c r="C100" s="368" t="s">
        <v>58</v>
      </c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70"/>
      <c r="AE100" s="257"/>
      <c r="AF100" s="267"/>
      <c r="AG100" s="257"/>
      <c r="AH100" s="257"/>
      <c r="AI100" s="257"/>
      <c r="AJ100" s="257"/>
      <c r="AK100" s="257"/>
      <c r="AL100" s="257"/>
      <c r="AM100" s="241">
        <v>0</v>
      </c>
      <c r="AN100" s="256">
        <v>0</v>
      </c>
      <c r="AO100" s="241">
        <v>1592.23</v>
      </c>
      <c r="AP100" s="229"/>
      <c r="AS100" s="132"/>
      <c r="AT100" s="1"/>
      <c r="AU100" s="1"/>
    </row>
    <row r="101" spans="3:47" ht="37.200000000000003" customHeight="1" thickBot="1" x14ac:dyDescent="0.3">
      <c r="C101" s="368" t="s">
        <v>79</v>
      </c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70"/>
      <c r="AE101" s="257"/>
      <c r="AF101" s="267"/>
      <c r="AG101" s="257"/>
      <c r="AH101" s="257"/>
      <c r="AI101" s="257"/>
      <c r="AJ101" s="257"/>
      <c r="AK101" s="257"/>
      <c r="AL101" s="257"/>
      <c r="AM101" s="241">
        <f>153722.81892+8345.95579</f>
        <v>162068.77471</v>
      </c>
      <c r="AN101" s="256">
        <v>0</v>
      </c>
      <c r="AO101" s="266">
        <v>0</v>
      </c>
      <c r="AP101" s="229"/>
      <c r="AQ101" s="152"/>
      <c r="AS101" s="132"/>
      <c r="AT101" s="1"/>
      <c r="AU101" s="1"/>
    </row>
    <row r="102" spans="3:47" ht="37.200000000000003" customHeight="1" thickBot="1" x14ac:dyDescent="0.3">
      <c r="C102" s="368" t="s">
        <v>88</v>
      </c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70"/>
      <c r="AE102" s="257"/>
      <c r="AF102" s="267"/>
      <c r="AG102" s="257"/>
      <c r="AH102" s="257"/>
      <c r="AI102" s="257"/>
      <c r="AJ102" s="257"/>
      <c r="AK102" s="257"/>
      <c r="AL102" s="257"/>
      <c r="AM102" s="241">
        <f>20000+15714.29+6000+4714.29</f>
        <v>46428.58</v>
      </c>
      <c r="AN102" s="256">
        <v>0</v>
      </c>
      <c r="AO102" s="266">
        <v>0</v>
      </c>
      <c r="AP102" s="229"/>
      <c r="AQ102" s="152"/>
      <c r="AS102" s="132"/>
      <c r="AT102" s="1"/>
      <c r="AU102" s="1"/>
    </row>
    <row r="103" spans="3:47" ht="37.200000000000003" customHeight="1" thickBot="1" x14ac:dyDescent="0.3">
      <c r="C103" s="392" t="s">
        <v>89</v>
      </c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4"/>
      <c r="AE103" s="257"/>
      <c r="AF103" s="267"/>
      <c r="AG103" s="257"/>
      <c r="AH103" s="257"/>
      <c r="AI103" s="257"/>
      <c r="AJ103" s="257"/>
      <c r="AK103" s="257"/>
      <c r="AL103" s="257"/>
      <c r="AM103" s="268">
        <f>2305.72+1257.75+1048.13</f>
        <v>4611.6000000000004</v>
      </c>
      <c r="AN103" s="119">
        <v>0</v>
      </c>
      <c r="AO103" s="269">
        <v>0</v>
      </c>
      <c r="AP103" s="229"/>
      <c r="AQ103" s="152"/>
      <c r="AS103" s="132"/>
      <c r="AT103" s="1"/>
      <c r="AU103" s="1"/>
    </row>
    <row r="104" spans="3:47" ht="37.200000000000003" customHeight="1" thickBot="1" x14ac:dyDescent="0.3">
      <c r="C104" s="368" t="s">
        <v>91</v>
      </c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70"/>
      <c r="AE104" s="260"/>
      <c r="AF104" s="270"/>
      <c r="AG104" s="260"/>
      <c r="AH104" s="260"/>
      <c r="AI104" s="260"/>
      <c r="AJ104" s="260"/>
      <c r="AK104" s="260"/>
      <c r="AL104" s="260"/>
      <c r="AM104" s="241">
        <v>13998.82</v>
      </c>
      <c r="AN104" s="241">
        <v>0</v>
      </c>
      <c r="AO104" s="266">
        <v>0</v>
      </c>
      <c r="AP104" s="229"/>
      <c r="AQ104" s="152"/>
      <c r="AS104" s="132"/>
      <c r="AT104" s="1"/>
      <c r="AU104" s="1"/>
    </row>
    <row r="105" spans="3:47" s="225" customFormat="1" ht="50.4" customHeight="1" thickBot="1" x14ac:dyDescent="0.3">
      <c r="C105" s="398" t="s">
        <v>92</v>
      </c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4"/>
      <c r="AE105" s="285"/>
      <c r="AF105" s="286"/>
      <c r="AG105" s="285"/>
      <c r="AH105" s="285"/>
      <c r="AI105" s="285"/>
      <c r="AJ105" s="285"/>
      <c r="AK105" s="285"/>
      <c r="AL105" s="285"/>
      <c r="AM105" s="268">
        <v>0</v>
      </c>
      <c r="AN105" s="68">
        <f>16421+6119.5</f>
        <v>22540.5</v>
      </c>
      <c r="AO105" s="269">
        <v>0</v>
      </c>
      <c r="AP105" s="236"/>
      <c r="AQ105" s="226"/>
      <c r="AR105" s="227"/>
      <c r="AS105" s="227"/>
      <c r="AT105" s="228"/>
      <c r="AU105" s="228"/>
    </row>
    <row r="106" spans="3:47" s="225" customFormat="1" ht="50.4" customHeight="1" thickBot="1" x14ac:dyDescent="0.3">
      <c r="C106" s="334" t="s">
        <v>95</v>
      </c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E106" s="295"/>
      <c r="AF106" s="296"/>
      <c r="AG106" s="295"/>
      <c r="AH106" s="295"/>
      <c r="AI106" s="295"/>
      <c r="AJ106" s="295"/>
      <c r="AK106" s="295"/>
      <c r="AL106" s="295"/>
      <c r="AM106" s="77">
        <v>0</v>
      </c>
      <c r="AN106" s="77">
        <v>16100.4</v>
      </c>
      <c r="AO106" s="266">
        <v>0</v>
      </c>
      <c r="AP106" s="236"/>
      <c r="AQ106" s="226"/>
      <c r="AR106" s="227"/>
      <c r="AS106" s="227"/>
      <c r="AT106" s="228"/>
      <c r="AU106" s="228"/>
    </row>
    <row r="107" spans="3:47" s="225" customFormat="1" ht="50.4" customHeight="1" thickBot="1" x14ac:dyDescent="0.3">
      <c r="C107" s="399" t="s">
        <v>94</v>
      </c>
      <c r="D107" s="400"/>
      <c r="E107" s="400"/>
      <c r="F107" s="400"/>
      <c r="G107" s="400"/>
      <c r="H107" s="400"/>
      <c r="I107" s="400"/>
      <c r="J107" s="400"/>
      <c r="K107" s="400"/>
      <c r="L107" s="400"/>
      <c r="M107" s="400"/>
      <c r="N107" s="400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292"/>
      <c r="AF107" s="293"/>
      <c r="AG107" s="292"/>
      <c r="AH107" s="292"/>
      <c r="AI107" s="292"/>
      <c r="AJ107" s="292"/>
      <c r="AK107" s="292"/>
      <c r="AL107" s="294"/>
      <c r="AM107" s="241">
        <v>10471.23</v>
      </c>
      <c r="AN107" s="241">
        <v>0</v>
      </c>
      <c r="AO107" s="266">
        <v>0</v>
      </c>
      <c r="AP107" s="236"/>
      <c r="AQ107" s="226"/>
      <c r="AR107" s="227"/>
      <c r="AS107" s="227"/>
      <c r="AT107" s="228"/>
      <c r="AU107" s="228"/>
    </row>
    <row r="108" spans="3:47" s="225" customFormat="1" ht="50.4" customHeight="1" thickBot="1" x14ac:dyDescent="0.3">
      <c r="C108" s="336" t="s">
        <v>96</v>
      </c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260"/>
      <c r="AF108" s="270"/>
      <c r="AG108" s="260"/>
      <c r="AH108" s="260"/>
      <c r="AI108" s="260"/>
      <c r="AJ108" s="260"/>
      <c r="AK108" s="260"/>
      <c r="AL108" s="260"/>
      <c r="AM108" s="241">
        <v>1672</v>
      </c>
      <c r="AN108" s="241">
        <v>0</v>
      </c>
      <c r="AO108" s="266">
        <v>0</v>
      </c>
      <c r="AP108" s="236"/>
      <c r="AQ108" s="226"/>
      <c r="AR108" s="227"/>
      <c r="AS108" s="227"/>
      <c r="AT108" s="228"/>
      <c r="AU108" s="228"/>
    </row>
    <row r="109" spans="3:47" ht="56.4" customHeight="1" thickBot="1" x14ac:dyDescent="0.3">
      <c r="C109" s="376" t="s">
        <v>45</v>
      </c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/>
      <c r="AC109" s="377"/>
      <c r="AD109" s="378"/>
      <c r="AE109" s="289"/>
      <c r="AF109" s="290"/>
      <c r="AG109" s="289"/>
      <c r="AH109" s="289"/>
      <c r="AI109" s="289"/>
      <c r="AJ109" s="289"/>
      <c r="AK109" s="289"/>
      <c r="AL109" s="289"/>
      <c r="AM109" s="291">
        <f>AM110+AM112+AM111+AM113</f>
        <v>7690</v>
      </c>
      <c r="AN109" s="291">
        <f t="shared" ref="AN109:AO109" si="14">AN110+AN112+AN111+AN113</f>
        <v>25000</v>
      </c>
      <c r="AO109" s="291">
        <f t="shared" si="14"/>
        <v>0</v>
      </c>
      <c r="AP109" s="237"/>
      <c r="AS109" s="132"/>
      <c r="AT109" s="1"/>
      <c r="AU109" s="1"/>
    </row>
    <row r="110" spans="3:47" ht="52.8" customHeight="1" thickBot="1" x14ac:dyDescent="0.3">
      <c r="C110" s="389" t="s">
        <v>46</v>
      </c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  <c r="Y110" s="390"/>
      <c r="Z110" s="390"/>
      <c r="AA110" s="390"/>
      <c r="AB110" s="390"/>
      <c r="AC110" s="390"/>
      <c r="AD110" s="391"/>
      <c r="AE110" s="51"/>
      <c r="AF110" s="114"/>
      <c r="AG110" s="51"/>
      <c r="AH110" s="51"/>
      <c r="AI110" s="51"/>
      <c r="AJ110" s="51"/>
      <c r="AK110" s="51"/>
      <c r="AL110" s="51"/>
      <c r="AM110" s="288">
        <v>0</v>
      </c>
      <c r="AN110" s="47">
        <v>25000</v>
      </c>
      <c r="AO110" s="288">
        <v>0</v>
      </c>
      <c r="AP110" s="229"/>
      <c r="AS110" s="132"/>
      <c r="AT110" s="1"/>
      <c r="AU110" s="1"/>
    </row>
    <row r="111" spans="3:47" ht="52.8" customHeight="1" thickBot="1" x14ac:dyDescent="0.3">
      <c r="C111" s="338" t="s">
        <v>90</v>
      </c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56"/>
      <c r="AE111" s="51"/>
      <c r="AF111" s="114"/>
      <c r="AG111" s="51"/>
      <c r="AH111" s="51"/>
      <c r="AI111" s="51"/>
      <c r="AJ111" s="51"/>
      <c r="AK111" s="51"/>
      <c r="AL111" s="51"/>
      <c r="AM111" s="108">
        <f>6327</f>
        <v>6327</v>
      </c>
      <c r="AN111" s="77">
        <v>0</v>
      </c>
      <c r="AO111" s="108">
        <v>0</v>
      </c>
      <c r="AP111" s="229"/>
      <c r="AS111" s="132"/>
      <c r="AT111" s="1"/>
      <c r="AU111" s="1"/>
    </row>
    <row r="112" spans="3:47" ht="74.400000000000006" customHeight="1" thickBot="1" x14ac:dyDescent="0.3">
      <c r="C112" s="338" t="s">
        <v>87</v>
      </c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9"/>
      <c r="AE112" s="51"/>
      <c r="AF112" s="114"/>
      <c r="AG112" s="51"/>
      <c r="AH112" s="51"/>
      <c r="AI112" s="51"/>
      <c r="AJ112" s="51"/>
      <c r="AK112" s="51"/>
      <c r="AL112" s="51"/>
      <c r="AM112" s="108">
        <v>943</v>
      </c>
      <c r="AN112" s="77">
        <v>0</v>
      </c>
      <c r="AO112" s="108">
        <v>0</v>
      </c>
      <c r="AP112" s="229"/>
      <c r="AS112" s="132"/>
      <c r="AT112" s="1"/>
      <c r="AU112" s="1"/>
    </row>
    <row r="113" spans="3:47" ht="74.400000000000006" customHeight="1" thickBot="1" x14ac:dyDescent="0.3">
      <c r="C113" s="336" t="s">
        <v>97</v>
      </c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51"/>
      <c r="AF113" s="114"/>
      <c r="AG113" s="51"/>
      <c r="AH113" s="51"/>
      <c r="AI113" s="51"/>
      <c r="AJ113" s="51"/>
      <c r="AK113" s="51"/>
      <c r="AL113" s="51"/>
      <c r="AM113" s="77">
        <f>480-480+420</f>
        <v>420</v>
      </c>
      <c r="AN113" s="241">
        <v>0</v>
      </c>
      <c r="AO113" s="266">
        <v>0</v>
      </c>
      <c r="AP113" s="229"/>
      <c r="AS113" s="132"/>
      <c r="AT113" s="1"/>
      <c r="AU113" s="1"/>
    </row>
    <row r="114" spans="3:47" ht="52.8" customHeight="1" thickBot="1" x14ac:dyDescent="0.45">
      <c r="C114" s="357" t="s">
        <v>76</v>
      </c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8"/>
      <c r="AD114" s="359"/>
      <c r="AE114" s="276"/>
      <c r="AF114" s="277" t="e">
        <f t="shared" ref="AF114:AL114" si="15">AF8+AF68</f>
        <v>#REF!</v>
      </c>
      <c r="AG114" s="278" t="e">
        <f t="shared" si="15"/>
        <v>#REF!</v>
      </c>
      <c r="AH114" s="277" t="e">
        <f t="shared" si="15"/>
        <v>#REF!</v>
      </c>
      <c r="AI114" s="277" t="e">
        <f t="shared" si="15"/>
        <v>#REF!</v>
      </c>
      <c r="AJ114" s="277" t="e">
        <f t="shared" si="15"/>
        <v>#REF!</v>
      </c>
      <c r="AK114" s="277" t="e">
        <f t="shared" si="15"/>
        <v>#REF!</v>
      </c>
      <c r="AL114" s="279" t="e">
        <f t="shared" si="15"/>
        <v>#REF!</v>
      </c>
      <c r="AM114" s="238">
        <f>AM8+AM68+AM109</f>
        <v>3972857.7947100005</v>
      </c>
      <c r="AN114" s="238">
        <f>AN8+AN68+AN109</f>
        <v>1159318.4099999999</v>
      </c>
      <c r="AO114" s="238">
        <f>AO8+AO68+AO109</f>
        <v>1149854.02</v>
      </c>
      <c r="AP114" s="283"/>
      <c r="AS114" s="132"/>
      <c r="AT114" s="1"/>
      <c r="AU114" s="1"/>
    </row>
    <row r="115" spans="3:47" ht="81.599999999999994" customHeight="1" x14ac:dyDescent="0.25">
      <c r="C115" s="395"/>
      <c r="D115" s="395"/>
      <c r="E115" s="395"/>
      <c r="F115" s="395"/>
      <c r="G115" s="395"/>
      <c r="H115" s="395"/>
      <c r="I115" s="395"/>
      <c r="J115" s="395"/>
      <c r="K115" s="395"/>
      <c r="L115" s="395"/>
      <c r="M115" s="395"/>
      <c r="N115" s="395"/>
      <c r="O115" s="395"/>
      <c r="P115" s="395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1"/>
      <c r="AF115" s="18"/>
      <c r="AG115" s="1"/>
      <c r="AH115" s="1"/>
      <c r="AI115" s="1"/>
      <c r="AJ115" s="1"/>
      <c r="AK115" s="1"/>
      <c r="AL115" s="1"/>
      <c r="AN115" s="273"/>
      <c r="AP115" s="136"/>
      <c r="AQ115" s="153"/>
      <c r="AR115" s="154"/>
      <c r="AS115" s="154"/>
      <c r="AT115" s="1"/>
      <c r="AU115" s="1"/>
    </row>
    <row r="116" spans="3:47" ht="61.5" customHeight="1" x14ac:dyDescent="0.6">
      <c r="C116" s="396"/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397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397"/>
      <c r="AA116" s="397"/>
      <c r="AB116" s="397"/>
      <c r="AC116" s="397"/>
      <c r="AD116" s="397"/>
      <c r="AE116" s="272"/>
      <c r="AF116" s="274"/>
      <c r="AG116" s="1"/>
      <c r="AH116" s="1"/>
      <c r="AI116" s="1"/>
      <c r="AJ116" s="1"/>
      <c r="AK116" s="1"/>
      <c r="AL116" s="1"/>
      <c r="AM116" s="273"/>
      <c r="AN116" s="275"/>
      <c r="AO116" s="275"/>
      <c r="AP116" s="136"/>
      <c r="AS116" s="132"/>
      <c r="AT116" s="1"/>
      <c r="AU116" s="1"/>
    </row>
    <row r="117" spans="3:47" ht="138.75" customHeight="1" x14ac:dyDescent="0.25">
      <c r="C117" s="371" t="s">
        <v>12</v>
      </c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  <c r="AB117" s="372"/>
      <c r="AC117" s="372"/>
      <c r="AD117" s="372"/>
      <c r="AE117" s="5"/>
      <c r="AF117" s="13"/>
      <c r="AP117" s="138"/>
      <c r="AS117" s="132"/>
      <c r="AT117" s="1"/>
      <c r="AU117" s="1"/>
    </row>
    <row r="118" spans="3:47" ht="73.5" customHeight="1" x14ac:dyDescent="0.6">
      <c r="C118" s="303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5"/>
      <c r="AF118" s="14"/>
    </row>
    <row r="119" spans="3:47" ht="208.5" customHeight="1" x14ac:dyDescent="0.6">
      <c r="C119" s="345"/>
      <c r="D119" s="346"/>
      <c r="E119" s="346"/>
      <c r="F119" s="346"/>
      <c r="G119" s="346"/>
      <c r="H119" s="346"/>
      <c r="I119" s="346"/>
      <c r="J119" s="346"/>
      <c r="K119" s="346"/>
      <c r="L119" s="346"/>
      <c r="M119" s="346"/>
      <c r="N119" s="346"/>
      <c r="O119" s="346"/>
      <c r="P119" s="346"/>
      <c r="Q119" s="346"/>
      <c r="R119" s="346"/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6"/>
      <c r="AF119" s="11"/>
    </row>
    <row r="120" spans="3:47" ht="84" customHeight="1" x14ac:dyDescent="0.6">
      <c r="C120" s="8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6"/>
      <c r="AF120" s="11"/>
    </row>
    <row r="121" spans="3:47" ht="108.75" customHeight="1" x14ac:dyDescent="0.25">
      <c r="C121" s="385"/>
      <c r="D121" s="386"/>
      <c r="E121" s="386"/>
      <c r="F121" s="386"/>
      <c r="G121" s="386"/>
      <c r="H121" s="386"/>
      <c r="I121" s="386"/>
      <c r="J121" s="386"/>
      <c r="K121" s="386"/>
      <c r="L121" s="386"/>
      <c r="M121" s="386"/>
      <c r="N121" s="386"/>
      <c r="O121" s="386"/>
      <c r="P121" s="386"/>
      <c r="Q121" s="386"/>
      <c r="R121" s="386"/>
      <c r="S121" s="386"/>
      <c r="T121" s="386"/>
      <c r="U121" s="386"/>
      <c r="V121" s="386"/>
      <c r="W121" s="386"/>
      <c r="X121" s="386"/>
      <c r="Y121" s="386"/>
      <c r="Z121" s="386"/>
      <c r="AA121" s="386"/>
      <c r="AB121" s="386"/>
      <c r="AC121" s="386"/>
      <c r="AD121" s="386"/>
      <c r="AE121" s="4"/>
      <c r="AF121" s="13"/>
    </row>
    <row r="122" spans="3:47" ht="151.5" hidden="1" customHeight="1" x14ac:dyDescent="0.6">
      <c r="C122" s="303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4"/>
      <c r="AF122" s="12"/>
    </row>
    <row r="123" spans="3:47" ht="46.5" hidden="1" customHeight="1" x14ac:dyDescent="0.25">
      <c r="C123" s="383"/>
      <c r="D123" s="384"/>
      <c r="E123" s="384"/>
      <c r="F123" s="384"/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  <c r="AC123" s="384"/>
      <c r="AD123" s="384"/>
      <c r="AE123" s="9"/>
      <c r="AF123" s="11"/>
    </row>
    <row r="124" spans="3:47" ht="121.5" hidden="1" customHeight="1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12"/>
    </row>
    <row r="125" spans="3:47" ht="119.25" hidden="1" customHeight="1" thickBot="1" x14ac:dyDescent="0.3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12"/>
    </row>
    <row r="126" spans="3:47" ht="193.5" customHeight="1" x14ac:dyDescent="0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12"/>
    </row>
    <row r="127" spans="3:47" ht="53.25" customHeight="1" x14ac:dyDescent="0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12"/>
    </row>
    <row r="128" spans="3:47" ht="126.75" customHeight="1" x14ac:dyDescent="0.7">
      <c r="C128" s="381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  <c r="AC128" s="382"/>
      <c r="AD128" s="382"/>
      <c r="AE128" s="7"/>
      <c r="AF128" s="10"/>
    </row>
    <row r="129" spans="3:32" ht="68.25" customHeight="1" x14ac:dyDescent="0.6">
      <c r="C129" s="387"/>
      <c r="D129" s="388"/>
      <c r="E129" s="388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/>
      <c r="U129" s="388"/>
      <c r="V129" s="388"/>
      <c r="W129" s="388"/>
      <c r="X129" s="388"/>
      <c r="Y129" s="388"/>
      <c r="Z129" s="388"/>
      <c r="AA129" s="388"/>
      <c r="AB129" s="388"/>
      <c r="AC129" s="388"/>
      <c r="AD129" s="388"/>
      <c r="AE129" s="4"/>
      <c r="AF129" s="15"/>
    </row>
    <row r="130" spans="3:32" ht="80.25" customHeight="1" x14ac:dyDescent="0.6">
      <c r="C130" s="379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4"/>
      <c r="AF130" s="13"/>
    </row>
    <row r="131" spans="3:32" ht="158.25" customHeight="1" x14ac:dyDescent="0.6">
      <c r="C131" s="345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4"/>
      <c r="AF131" s="13"/>
    </row>
    <row r="132" spans="3:32" ht="150.75" customHeight="1" x14ac:dyDescent="0.6">
      <c r="C132" s="345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4"/>
      <c r="AF132" s="13"/>
    </row>
    <row r="133" spans="3:32" ht="150.75" customHeight="1" x14ac:dyDescent="0.6">
      <c r="C133" s="345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4"/>
      <c r="AF133" s="13"/>
    </row>
    <row r="134" spans="3:32" ht="52.5" customHeight="1" x14ac:dyDescent="0.6">
      <c r="C134" s="345"/>
      <c r="D134" s="344"/>
      <c r="E134" s="344"/>
      <c r="F134" s="344"/>
      <c r="G134" s="344"/>
      <c r="H134" s="344"/>
      <c r="I134" s="344"/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4"/>
      <c r="AF134" s="13"/>
    </row>
    <row r="135" spans="3:32" ht="60" customHeight="1" x14ac:dyDescent="0.6">
      <c r="C135" s="345"/>
      <c r="D135" s="344"/>
      <c r="E135" s="344"/>
      <c r="F135" s="344"/>
      <c r="G135" s="344"/>
      <c r="H135" s="344"/>
      <c r="I135" s="344"/>
      <c r="J135" s="344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4"/>
      <c r="AF135" s="13"/>
    </row>
    <row r="136" spans="3:32" ht="57.75" customHeight="1" x14ac:dyDescent="0.6">
      <c r="C136" s="387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4"/>
      <c r="AF136" s="13"/>
    </row>
    <row r="137" spans="3:32" ht="80.25" customHeight="1" x14ac:dyDescent="0.6">
      <c r="C137" s="343"/>
      <c r="D137" s="344"/>
      <c r="E137" s="344"/>
      <c r="F137" s="344"/>
      <c r="G137" s="344"/>
      <c r="H137" s="344"/>
      <c r="I137" s="344"/>
      <c r="J137" s="344"/>
      <c r="K137" s="344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4"/>
      <c r="AF137" s="16"/>
    </row>
    <row r="138" spans="3:32" ht="170.25" customHeight="1" x14ac:dyDescent="0.6">
      <c r="C138" s="343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4"/>
      <c r="AF138" s="16"/>
    </row>
    <row r="139" spans="3:32" ht="77.25" customHeight="1" x14ac:dyDescent="0.6">
      <c r="C139" s="345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4"/>
      <c r="AF139" s="13"/>
    </row>
    <row r="140" spans="3:32" ht="101.25" customHeight="1" x14ac:dyDescent="0.6">
      <c r="C140" s="345"/>
      <c r="D140" s="344"/>
      <c r="E140" s="344"/>
      <c r="F140" s="344"/>
      <c r="G140" s="344"/>
      <c r="H140" s="344"/>
      <c r="I140" s="344"/>
      <c r="J140" s="344"/>
      <c r="K140" s="344"/>
      <c r="L140" s="344"/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4"/>
      <c r="AF140" s="13"/>
    </row>
    <row r="141" spans="3:32" ht="86.25" customHeight="1" x14ac:dyDescent="0.25"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  <c r="AA141" s="411"/>
      <c r="AB141" s="411"/>
      <c r="AC141" s="411"/>
      <c r="AD141" s="411"/>
      <c r="AE141" s="4"/>
      <c r="AF141" s="13"/>
    </row>
    <row r="142" spans="3:32" ht="87.75" customHeight="1" x14ac:dyDescent="0.25">
      <c r="C142" s="340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  <c r="Z142" s="341"/>
      <c r="AA142" s="341"/>
      <c r="AB142" s="341"/>
      <c r="AC142" s="341"/>
      <c r="AD142" s="341"/>
      <c r="AE142" s="4"/>
      <c r="AF142" s="13"/>
    </row>
    <row r="143" spans="3:32" ht="138.6" customHeight="1" x14ac:dyDescent="0.25">
      <c r="C143" s="340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4"/>
      <c r="AF143" s="13"/>
    </row>
    <row r="144" spans="3:32" ht="126.6" customHeight="1" x14ac:dyDescent="0.5">
      <c r="C144" s="340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C144" s="341"/>
      <c r="AD144" s="341"/>
      <c r="AE144" s="3"/>
      <c r="AF144" s="13"/>
    </row>
    <row r="145" spans="3:32" ht="136.19999999999999" customHeight="1" x14ac:dyDescent="0.25">
      <c r="C145" s="340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  <c r="AD145" s="341"/>
      <c r="AE145" s="4"/>
      <c r="AF145" s="17"/>
    </row>
    <row r="146" spans="3:32" ht="37.799999999999997" x14ac:dyDescent="0.25">
      <c r="C146" s="340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1"/>
      <c r="Q146" s="341"/>
      <c r="R146" s="341"/>
      <c r="S146" s="341"/>
      <c r="T146" s="341"/>
      <c r="U146" s="341"/>
      <c r="V146" s="341"/>
      <c r="W146" s="341"/>
      <c r="X146" s="341"/>
      <c r="Y146" s="341"/>
      <c r="Z146" s="341"/>
      <c r="AA146" s="341"/>
      <c r="AB146" s="341"/>
      <c r="AC146" s="341"/>
      <c r="AD146" s="341"/>
      <c r="AE146" s="4"/>
      <c r="AF146" s="11"/>
    </row>
    <row r="147" spans="3:32" ht="37.799999999999997" x14ac:dyDescent="0.25">
      <c r="C147" s="379"/>
      <c r="D147" s="380"/>
      <c r="E147" s="380"/>
      <c r="F147" s="380"/>
      <c r="G147" s="380"/>
      <c r="H147" s="380"/>
      <c r="I147" s="380"/>
      <c r="J147" s="380"/>
      <c r="K147" s="380"/>
      <c r="L147" s="380"/>
      <c r="M147" s="380"/>
      <c r="N147" s="380"/>
      <c r="O147" s="380"/>
      <c r="P147" s="380"/>
      <c r="Q147" s="380"/>
      <c r="R147" s="380"/>
      <c r="S147" s="380"/>
      <c r="T147" s="380"/>
      <c r="U147" s="380"/>
      <c r="V147" s="380"/>
      <c r="W147" s="380"/>
      <c r="X147" s="380"/>
      <c r="Y147" s="380"/>
      <c r="Z147" s="380"/>
      <c r="AA147" s="380"/>
      <c r="AB147" s="380"/>
      <c r="AC147" s="380"/>
      <c r="AD147" s="380"/>
      <c r="AE147" s="1"/>
      <c r="AF147" s="18"/>
    </row>
    <row r="148" spans="3:32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8"/>
    </row>
    <row r="149" spans="3:32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8"/>
    </row>
    <row r="150" spans="3:32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8"/>
    </row>
    <row r="151" spans="3:32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8"/>
    </row>
    <row r="152" spans="3:32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8"/>
    </row>
    <row r="153" spans="3:32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8"/>
    </row>
    <row r="162" spans="32:32" ht="60.6" x14ac:dyDescent="1">
      <c r="AF162" s="20"/>
    </row>
  </sheetData>
  <mergeCells count="140">
    <mergeCell ref="AC1:AO1"/>
    <mergeCell ref="AD3:AF3"/>
    <mergeCell ref="C6:AD7"/>
    <mergeCell ref="Z47:AD47"/>
    <mergeCell ref="C56:AD56"/>
    <mergeCell ref="C72:AD72"/>
    <mergeCell ref="AM6:AO6"/>
    <mergeCell ref="C10:AD10"/>
    <mergeCell ref="C9:AD9"/>
    <mergeCell ref="C11:AD11"/>
    <mergeCell ref="AC4:AO4"/>
    <mergeCell ref="C5:AO5"/>
    <mergeCell ref="C59:AD59"/>
    <mergeCell ref="C58:AD58"/>
    <mergeCell ref="C8:AD8"/>
    <mergeCell ref="Z25:AD25"/>
    <mergeCell ref="Z13:AD13"/>
    <mergeCell ref="Z36:AD36"/>
    <mergeCell ref="Z51:AD51"/>
    <mergeCell ref="Z53:AD53"/>
    <mergeCell ref="Z52:AD52"/>
    <mergeCell ref="Z34:AD34"/>
    <mergeCell ref="AC2:AO2"/>
    <mergeCell ref="C141:AD141"/>
    <mergeCell ref="AA23:AD23"/>
    <mergeCell ref="AA24:AD24"/>
    <mergeCell ref="AA27:AD27"/>
    <mergeCell ref="AA39:AD39"/>
    <mergeCell ref="C89:AD89"/>
    <mergeCell ref="C79:AD79"/>
    <mergeCell ref="C81:AD81"/>
    <mergeCell ref="C85:AD85"/>
    <mergeCell ref="C82:AD82"/>
    <mergeCell ref="C83:AD83"/>
    <mergeCell ref="C84:AD84"/>
    <mergeCell ref="C88:AD88"/>
    <mergeCell ref="AA37:AD37"/>
    <mergeCell ref="AA38:AD38"/>
    <mergeCell ref="Z30:AD30"/>
    <mergeCell ref="C92:AD92"/>
    <mergeCell ref="C93:AD93"/>
    <mergeCell ref="Z32:AD32"/>
    <mergeCell ref="Z33:AD33"/>
    <mergeCell ref="C31:AE31"/>
    <mergeCell ref="C62:AD62"/>
    <mergeCell ref="C100:AD100"/>
    <mergeCell ref="C138:AD138"/>
    <mergeCell ref="C139:AD139"/>
    <mergeCell ref="C61:AD61"/>
    <mergeCell ref="C109:AD109"/>
    <mergeCell ref="C96:AD96"/>
    <mergeCell ref="C97:AD97"/>
    <mergeCell ref="C98:AD98"/>
    <mergeCell ref="C99:AD99"/>
    <mergeCell ref="C147:AD147"/>
    <mergeCell ref="C134:AD134"/>
    <mergeCell ref="C128:AD128"/>
    <mergeCell ref="C123:AD123"/>
    <mergeCell ref="C121:AD121"/>
    <mergeCell ref="C136:AD136"/>
    <mergeCell ref="C135:AD135"/>
    <mergeCell ref="C122:AD122"/>
    <mergeCell ref="C133:AD133"/>
    <mergeCell ref="C130:AD130"/>
    <mergeCell ref="C132:AD132"/>
    <mergeCell ref="C129:AD129"/>
    <mergeCell ref="C131:AD131"/>
    <mergeCell ref="C144:AD144"/>
    <mergeCell ref="C145:AD145"/>
    <mergeCell ref="C142:AD142"/>
    <mergeCell ref="C140:AD140"/>
    <mergeCell ref="C146:AD146"/>
    <mergeCell ref="C143:AD143"/>
    <mergeCell ref="AA19:AD19"/>
    <mergeCell ref="C35:AD35"/>
    <mergeCell ref="C137:AD137"/>
    <mergeCell ref="AA20:AD20"/>
    <mergeCell ref="C119:AD119"/>
    <mergeCell ref="C77:AD77"/>
    <mergeCell ref="C55:AD55"/>
    <mergeCell ref="C71:AD71"/>
    <mergeCell ref="C74:AD74"/>
    <mergeCell ref="C57:AD57"/>
    <mergeCell ref="C114:AD114"/>
    <mergeCell ref="C70:AD70"/>
    <mergeCell ref="C75:AD75"/>
    <mergeCell ref="C73:AD73"/>
    <mergeCell ref="C78:AD78"/>
    <mergeCell ref="C76:AD76"/>
    <mergeCell ref="C68:AD68"/>
    <mergeCell ref="C69:AD69"/>
    <mergeCell ref="C86:AD86"/>
    <mergeCell ref="C87:AD87"/>
    <mergeCell ref="C90:AD90"/>
    <mergeCell ref="C117:AD117"/>
    <mergeCell ref="C12:AD12"/>
    <mergeCell ref="C41:AD41"/>
    <mergeCell ref="AA14:AD14"/>
    <mergeCell ref="AA28:AD28"/>
    <mergeCell ref="AA29:AD29"/>
    <mergeCell ref="AA26:AD26"/>
    <mergeCell ref="AA16:AD16"/>
    <mergeCell ref="AA18:AD18"/>
    <mergeCell ref="C106:AD106"/>
    <mergeCell ref="C101:AD101"/>
    <mergeCell ref="C102:AD102"/>
    <mergeCell ref="C103:AD103"/>
    <mergeCell ref="C104:AD104"/>
    <mergeCell ref="C105:AD105"/>
    <mergeCell ref="C91:AD91"/>
    <mergeCell ref="C65:AD65"/>
    <mergeCell ref="C66:AD66"/>
    <mergeCell ref="Z63:AD63"/>
    <mergeCell ref="Z64:AD64"/>
    <mergeCell ref="C60:AD60"/>
    <mergeCell ref="C49:AD49"/>
    <mergeCell ref="C94:AD94"/>
    <mergeCell ref="C95:AD95"/>
    <mergeCell ref="C80:AD80"/>
    <mergeCell ref="C118:AD118"/>
    <mergeCell ref="AA15:AD15"/>
    <mergeCell ref="AA21:AD21"/>
    <mergeCell ref="C46:AD46"/>
    <mergeCell ref="Z48:AD48"/>
    <mergeCell ref="C54:AD54"/>
    <mergeCell ref="C50:AD50"/>
    <mergeCell ref="C42:AD42"/>
    <mergeCell ref="C45:AD45"/>
    <mergeCell ref="C43:AD43"/>
    <mergeCell ref="Z40:AD40"/>
    <mergeCell ref="C44:AD44"/>
    <mergeCell ref="C108:AD108"/>
    <mergeCell ref="C112:AD112"/>
    <mergeCell ref="C110:AD110"/>
    <mergeCell ref="C111:AD111"/>
    <mergeCell ref="C115:AD115"/>
    <mergeCell ref="C116:AD116"/>
    <mergeCell ref="C107:AD107"/>
    <mergeCell ref="C113:AD113"/>
    <mergeCell ref="C67:AD67"/>
  </mergeCells>
  <phoneticPr fontId="0" type="noConversion"/>
  <pageMargins left="0.7" right="0.7" top="0.75" bottom="0.75" header="0.3" footer="0.3"/>
  <pageSetup paperSize="9" scale="4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2022-07-27T14:47:12Z</cp:lastPrinted>
  <dcterms:created xsi:type="dcterms:W3CDTF">2005-09-14T12:04:44Z</dcterms:created>
  <dcterms:modified xsi:type="dcterms:W3CDTF">2022-09-27T11:51:46Z</dcterms:modified>
</cp:coreProperties>
</file>