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36" windowWidth="9276" windowHeight="1116"/>
  </bookViews>
  <sheets>
    <sheet name="МБТ 2020-2021" sheetId="1" r:id="rId1"/>
  </sheets>
  <definedNames>
    <definedName name="_xlnm.Print_Area" localSheetId="0">'МБТ 2020-2021'!$C$1:$AO$107</definedName>
  </definedNames>
  <calcPr calcId="145621"/>
</workbook>
</file>

<file path=xl/calcChain.xml><?xml version="1.0" encoding="utf-8"?>
<calcChain xmlns="http://schemas.openxmlformats.org/spreadsheetml/2006/main">
  <c r="AM88" i="1" l="1"/>
  <c r="AM95" i="1" l="1"/>
  <c r="AN72" i="1" l="1"/>
  <c r="AO86" i="1"/>
  <c r="AM99" i="1"/>
  <c r="AO85" i="1"/>
  <c r="AN85" i="1"/>
  <c r="AM85" i="1"/>
  <c r="AM17" i="1"/>
  <c r="AN87" i="1"/>
  <c r="AN105" i="1"/>
  <c r="AO105" i="1"/>
  <c r="AO72" i="1"/>
  <c r="AM10" i="1"/>
  <c r="AM7" i="1"/>
  <c r="AM72" i="1"/>
  <c r="AM107" i="1"/>
  <c r="AM105" i="1"/>
  <c r="AM100" i="1"/>
  <c r="AM87" i="1"/>
  <c r="AM86" i="1"/>
  <c r="AM82" i="1"/>
  <c r="AM64" i="1"/>
  <c r="AM40" i="1"/>
  <c r="AM39" i="1"/>
  <c r="AM38" i="1"/>
  <c r="AM19" i="1"/>
  <c r="AM18" i="1"/>
  <c r="AM16" i="1"/>
  <c r="AM15" i="1"/>
  <c r="AM14" i="1"/>
  <c r="AN92" i="1"/>
  <c r="AN86" i="1"/>
  <c r="AM90" i="1"/>
  <c r="AM22" i="1"/>
  <c r="AM79" i="1"/>
  <c r="AM9" i="1"/>
  <c r="AM91" i="1"/>
  <c r="AM97" i="1"/>
  <c r="AO79" i="1"/>
  <c r="AM65" i="1"/>
  <c r="AM84" i="1"/>
  <c r="AM71" i="1"/>
  <c r="AM67" i="1"/>
  <c r="AM81" i="1"/>
  <c r="AN88" i="1"/>
  <c r="AN76" i="1"/>
  <c r="AN36" i="1"/>
  <c r="AN28" i="1"/>
  <c r="AN24" i="1"/>
  <c r="AN12" i="1"/>
  <c r="AO36" i="1"/>
  <c r="AO28" i="1"/>
  <c r="AO24" i="1"/>
  <c r="AO12" i="1"/>
  <c r="AM83" i="1"/>
  <c r="AM76" i="1"/>
  <c r="AM36" i="1"/>
  <c r="AM28" i="1"/>
  <c r="AM24" i="1"/>
  <c r="AM12" i="1"/>
  <c r="AO34" i="1"/>
  <c r="AO10" i="1"/>
  <c r="AN34" i="1"/>
  <c r="AN10" i="1"/>
  <c r="AM34" i="1"/>
  <c r="AO7" i="1"/>
  <c r="AN7" i="1"/>
  <c r="AO107" i="1"/>
  <c r="AN107" i="1"/>
  <c r="AG72" i="1"/>
  <c r="AH72" i="1"/>
  <c r="AI72" i="1"/>
  <c r="AJ72" i="1"/>
  <c r="AK72" i="1"/>
  <c r="AL72" i="1"/>
  <c r="AF63" i="1"/>
  <c r="AF9" i="1"/>
  <c r="AF20" i="1"/>
  <c r="AF26" i="1"/>
  <c r="AF73" i="1"/>
  <c r="AF72" i="1"/>
  <c r="AF32" i="1"/>
  <c r="AF31" i="1"/>
  <c r="AF30" i="1"/>
  <c r="AF23" i="1"/>
  <c r="AG24" i="1"/>
  <c r="AH24" i="1"/>
  <c r="AI24" i="1"/>
  <c r="AJ24" i="1"/>
  <c r="AK24" i="1"/>
  <c r="AL24" i="1"/>
  <c r="AG36" i="1"/>
  <c r="AG34" i="1"/>
  <c r="AH36" i="1"/>
  <c r="AH34" i="1"/>
  <c r="AI36" i="1"/>
  <c r="AI34" i="1"/>
  <c r="AJ36" i="1"/>
  <c r="AJ34" i="1"/>
  <c r="AK36" i="1"/>
  <c r="AK34" i="1"/>
  <c r="AL36" i="1"/>
  <c r="AL34" i="1"/>
  <c r="AG12" i="1"/>
  <c r="AG10" i="1"/>
  <c r="AH12" i="1"/>
  <c r="AH10" i="1"/>
  <c r="AI12" i="1"/>
  <c r="AI10" i="1"/>
  <c r="AJ12" i="1"/>
  <c r="AJ10" i="1"/>
  <c r="AK12" i="1"/>
  <c r="AK10" i="1"/>
  <c r="AL12" i="1"/>
  <c r="AL10" i="1"/>
  <c r="AG28" i="1"/>
  <c r="AH28" i="1"/>
  <c r="AI28" i="1"/>
  <c r="AJ28" i="1"/>
  <c r="AK28" i="1"/>
  <c r="AL28" i="1"/>
  <c r="AI7" i="1"/>
  <c r="AI107" i="1"/>
  <c r="AL7" i="1"/>
  <c r="AL107" i="1"/>
  <c r="AJ7" i="1"/>
  <c r="AJ107" i="1"/>
  <c r="AH7" i="1"/>
  <c r="AH107" i="1"/>
  <c r="AK7" i="1"/>
  <c r="AK107" i="1"/>
  <c r="AG7" i="1"/>
  <c r="AG107" i="1"/>
  <c r="AF36" i="1"/>
  <c r="AF24" i="1"/>
  <c r="AF41" i="1"/>
  <c r="AF50" i="1"/>
  <c r="AF45" i="1"/>
  <c r="AF12" i="1"/>
  <c r="AF10" i="1"/>
  <c r="AF34" i="1"/>
  <c r="AF28" i="1"/>
  <c r="AF7" i="1"/>
  <c r="AF62" i="1"/>
  <c r="AF107" i="1"/>
</calcChain>
</file>

<file path=xl/sharedStrings.xml><?xml version="1.0" encoding="utf-8"?>
<sst xmlns="http://schemas.openxmlformats.org/spreadsheetml/2006/main" count="157" uniqueCount="103">
  <si>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</si>
  <si>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</si>
  <si>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</si>
  <si>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</si>
  <si>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</si>
  <si>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</si>
  <si>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</si>
  <si>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</si>
  <si>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</si>
  <si>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</si>
  <si>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</si>
  <si>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</si>
  <si>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</si>
  <si>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</si>
  <si>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</si>
  <si>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</si>
  <si>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</si>
  <si>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</si>
  <si>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</si>
  <si>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</si>
  <si>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</si>
  <si>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</si>
  <si>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</si>
  <si>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</si>
  <si>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</si>
  <si>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</si>
  <si>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</si>
  <si>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</si>
  <si>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</si>
  <si>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</si>
  <si>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</si>
  <si>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</si>
  <si>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</si>
  <si>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</si>
  <si>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</si>
  <si>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</si>
  <si>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</si>
  <si>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</si>
  <si>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</si>
  <si>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</si>
  <si>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</si>
  <si>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</si>
  <si>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</si>
  <si>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</si>
  <si>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</si>
  <si>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</si>
  <si>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</si>
  <si>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</si>
  <si>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</si>
  <si>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</si>
  <si>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</si>
  <si>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</si>
  <si>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</si>
  <si>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</si>
  <si>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</si>
  <si>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</si>
  <si>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</si>
  <si>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</si>
  <si>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</si>
  <si>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</si>
  <si>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</si>
  <si>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</si>
  <si>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</si>
  <si>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</si>
  <si>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</si>
  <si>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</si>
  <si>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</si>
  <si>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</si>
  <si>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</si>
  <si>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</si>
  <si>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</si>
  <si>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</si>
  <si>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</si>
  <si>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</si>
  <si>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</si>
  <si>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</si>
  <si>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</si>
  <si>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</si>
  <si>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</si>
  <si>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</si>
  <si>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</si>
  <si>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</si>
  <si>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</si>
  <si>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</si>
  <si>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</si>
  <si>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</si>
  <si>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</si>
  <si>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</si>
  <si>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</si>
  <si>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</si>
  <si>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</si>
  <si>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</si>
  <si>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</si>
  <si>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</si>
  <si>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</si>
  <si>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Субсидии бюджетам муниципальных образований Московской области на государственную поддержку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библиотеки Московской области)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</si>
  <si>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</si>
  <si>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Субсидии бюджетам муниципальных образований Московской области на устройство контейнерных площадок 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</si>
  <si>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</si>
  <si>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III. Иные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</si>
  <si>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 xml:space="preserve">Иные межбюджетные транcферты,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программ. 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</si>
  <si>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</si>
  <si>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Приложение 9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</si>
</sst>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  <font>
      <b/>
      <sz val="14"/>
      <color rgb="FF0070C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sz val="14"/>
      <color rgb="FF0070C0"/>
      <name val="Arial Cyr"/>
      <charset val="204"/>
    </font>
    <font>
      <b/>
      <sz val="16"/>
      <color rgb="FFFFFF00"/>
      <name val="Arial Cyr"/>
      <charset val="204"/>
    </font>
    <font>
      <b/>
      <sz val="14"/>
      <color rgb="FFFFFF00"/>
      <name val="Arial Cyr"/>
      <charset val="204"/>
    </font>
    <font>
      <sz val="13"/>
      <color rgb="FFFFFF00"/>
      <name val="Arial Cyr"/>
      <charset val="204"/>
    </font>
    <font>
      <sz val="15"/>
      <color rgb="FFFFFF00"/>
      <name val="Arial Cyr"/>
      <charset val="204"/>
    </font>
    <font>
      <sz val="10"/>
      <color rgb="FFFFFF00"/>
      <name val="Arial Cyr"/>
      <charset val="204"/>
    </font>
    <font>
      <sz val="16"/>
      <color rgb="FFFFFF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9" fillId="0" borderId="0" xfId="0" applyFont="1" applyBorder="1"/>
    <xf numFmtId="0" fontId="59" fillId="2" borderId="0" xfId="0" applyFont="1" applyFill="1" applyBorder="1"/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0" fillId="0" borderId="1" xfId="0" applyFont="1" applyBorder="1"/>
    <xf numFmtId="0" fontId="5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4" fontId="21" fillId="5" borderId="0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 wrapText="1"/>
    </xf>
    <xf numFmtId="4" fontId="50" fillId="4" borderId="0" xfId="0" applyNumberFormat="1" applyFont="1" applyFill="1" applyBorder="1" applyAlignment="1">
      <alignment horizontal="center" vertical="center"/>
    </xf>
    <xf numFmtId="0" fontId="61" fillId="0" borderId="0" xfId="0" applyFont="1" applyBorder="1"/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" fontId="64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/>
    </xf>
    <xf numFmtId="0" fontId="67" fillId="2" borderId="0" xfId="0" applyFont="1" applyFill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2" fontId="64" fillId="0" borderId="0" xfId="0" applyNumberFormat="1" applyFont="1" applyBorder="1" applyAlignment="1">
      <alignment vertical="center" wrapText="1"/>
    </xf>
    <xf numFmtId="4" fontId="45" fillId="7" borderId="38" xfId="0" applyNumberFormat="1" applyFont="1" applyFill="1" applyBorder="1" applyAlignment="1">
      <alignment horizontal="center" vertical="center"/>
    </xf>
    <xf numFmtId="2" fontId="45" fillId="7" borderId="6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2" fillId="0" borderId="6" xfId="0" applyNumberFormat="1" applyFont="1" applyFill="1" applyBorder="1" applyAlignment="1">
      <alignment horizontal="center" vertical="center"/>
    </xf>
    <xf numFmtId="4" fontId="45" fillId="7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4" fontId="45" fillId="6" borderId="13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wrapText="1"/>
    </xf>
    <xf numFmtId="0" fontId="63" fillId="0" borderId="0" xfId="0" applyFont="1" applyAlignment="1"/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29" fillId="0" borderId="4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7" borderId="13" xfId="0" applyFont="1" applyFill="1" applyBorder="1" applyAlignment="1">
      <alignment vertical="center" wrapText="1"/>
    </xf>
    <xf numFmtId="0" fontId="51" fillId="7" borderId="14" xfId="0" applyFont="1" applyFill="1" applyBorder="1" applyAlignment="1">
      <alignment vertical="center" wrapText="1"/>
    </xf>
    <xf numFmtId="0" fontId="51" fillId="7" borderId="20" xfId="0" applyFont="1" applyFill="1" applyBorder="1" applyAlignment="1">
      <alignment vertical="center" wrapText="1"/>
    </xf>
    <xf numFmtId="0" fontId="51" fillId="6" borderId="1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0" fillId="7" borderId="0" xfId="0" applyFont="1" applyFill="1" applyBorder="1"/>
    <xf numFmtId="164" fontId="0" fillId="7" borderId="0" xfId="0" applyNumberFormat="1" applyFont="1" applyFill="1" applyBorder="1"/>
    <xf numFmtId="0" fontId="0" fillId="6" borderId="0" xfId="0" applyFont="1" applyFill="1" applyBorder="1"/>
    <xf numFmtId="164" fontId="0" fillId="6" borderId="0" xfId="0" applyNumberFormat="1" applyFont="1" applyFill="1" applyBorder="1"/>
    <xf numFmtId="4" fontId="45" fillId="6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D5B4"/>
      <color rgb="FFFF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5"/>
  <sheetViews>
    <sheetView tabSelected="1" view="pageBreakPreview" topLeftCell="C94" zoomScale="50" zoomScaleNormal="50" zoomScaleSheetLayoutView="50" workbookViewId="0">
      <selection activeCell="C99" sqref="C99:AD99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157" customWidth="1"/>
    <col min="41" max="41" width="21.109375" style="157" customWidth="1"/>
    <col min="42" max="42" width="22.5546875" style="1" customWidth="1"/>
    <col min="43" max="43" width="22.77734375" style="1" customWidth="1"/>
    <col min="44" max="44" width="18.33203125" style="1" customWidth="1"/>
    <col min="45" max="45" width="17" style="1" customWidth="1"/>
    <col min="46" max="46" width="9.6640625" style="1"/>
    <col min="47" max="47" width="18.5546875" customWidth="1"/>
  </cols>
  <sheetData>
    <row r="1" spans="2:46" ht="109.2" customHeight="1" x14ac:dyDescent="0.4">
      <c r="AC1" s="430" t="s">
        <v>102</v>
      </c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</row>
    <row r="2" spans="2:46" ht="91.95" customHeight="1" x14ac:dyDescent="0.3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461" t="s">
        <v>69</v>
      </c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3"/>
    </row>
    <row r="3" spans="2:46" s="2" customFormat="1" ht="22.2" customHeight="1" x14ac:dyDescent="0.4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32"/>
      <c r="AE3" s="433"/>
      <c r="AF3" s="433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2" customHeight="1" thickBot="1" x14ac:dyDescent="0.45">
      <c r="C4" s="464" t="s">
        <v>68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6"/>
      <c r="AP4" s="31"/>
      <c r="AQ4" s="31"/>
      <c r="AR4" s="31"/>
      <c r="AS4" s="31"/>
      <c r="AT4" s="31"/>
    </row>
    <row r="5" spans="2:46" s="23" customFormat="1" ht="50.4" customHeight="1" thickBot="1" x14ac:dyDescent="0.45">
      <c r="B5" s="24"/>
      <c r="C5" s="434" t="s">
        <v>31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  <c r="AE5" s="40"/>
      <c r="AF5" s="41"/>
      <c r="AG5" s="42"/>
      <c r="AH5" s="42"/>
      <c r="AI5" s="42"/>
      <c r="AJ5" s="42"/>
      <c r="AK5" s="42"/>
      <c r="AL5" s="42"/>
      <c r="AM5" s="444" t="s">
        <v>42</v>
      </c>
      <c r="AN5" s="445"/>
      <c r="AO5" s="446"/>
      <c r="AP5" s="291"/>
      <c r="AQ5" s="292"/>
      <c r="AR5" s="292"/>
      <c r="AS5" s="32"/>
      <c r="AT5" s="32"/>
    </row>
    <row r="6" spans="2:46" s="23" customFormat="1" ht="48" customHeight="1" thickBot="1" x14ac:dyDescent="0.35">
      <c r="B6" s="24"/>
      <c r="C6" s="437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9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23" t="s">
        <v>46</v>
      </c>
      <c r="AP6" s="207"/>
      <c r="AQ6" s="207"/>
      <c r="AR6" s="207"/>
      <c r="AS6" s="32"/>
      <c r="AT6" s="32"/>
    </row>
    <row r="7" spans="2:46" s="23" customFormat="1" ht="48.6" customHeight="1" thickBot="1" x14ac:dyDescent="0.35">
      <c r="B7" s="24"/>
      <c r="C7" s="473" t="s">
        <v>52</v>
      </c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5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756273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8"/>
      <c r="AQ7" s="207"/>
      <c r="AR7" s="207"/>
      <c r="AS7" s="32"/>
      <c r="AT7" s="32"/>
    </row>
    <row r="8" spans="2:46" s="25" customFormat="1" ht="25.95" customHeight="1" thickBot="1" x14ac:dyDescent="0.35">
      <c r="B8" s="26"/>
      <c r="C8" s="447" t="s">
        <v>0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9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24"/>
      <c r="AP8" s="209"/>
      <c r="AQ8" s="209"/>
      <c r="AR8" s="209"/>
      <c r="AS8" s="27"/>
      <c r="AT8" s="27"/>
    </row>
    <row r="9" spans="2:46" s="25" customFormat="1" ht="51.6" customHeight="1" thickBot="1" x14ac:dyDescent="0.35">
      <c r="B9" s="26"/>
      <c r="C9" s="311" t="s">
        <v>51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60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36324+10897+1816</f>
        <v>49037</v>
      </c>
      <c r="AN9" s="172">
        <v>19813</v>
      </c>
      <c r="AO9" s="175">
        <v>9907</v>
      </c>
      <c r="AP9" s="253"/>
      <c r="AQ9" s="209"/>
      <c r="AR9" s="209"/>
      <c r="AS9" s="27"/>
      <c r="AT9" s="27"/>
    </row>
    <row r="10" spans="2:46" s="25" customFormat="1" ht="108" customHeight="1" thickBot="1" x14ac:dyDescent="0.35">
      <c r="B10" s="26"/>
      <c r="C10" s="450" t="s">
        <v>71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2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379106</v>
      </c>
      <c r="AN10" s="173">
        <f t="shared" si="0"/>
        <v>385641</v>
      </c>
      <c r="AO10" s="225">
        <f t="shared" si="0"/>
        <v>385641</v>
      </c>
      <c r="AP10" s="265"/>
      <c r="AQ10" s="209"/>
      <c r="AR10" s="209"/>
      <c r="AS10" s="27"/>
      <c r="AT10" s="27"/>
    </row>
    <row r="11" spans="2:46" s="25" customFormat="1" ht="24.6" customHeight="1" x14ac:dyDescent="0.3">
      <c r="B11" s="26"/>
      <c r="C11" s="317" t="s">
        <v>1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26"/>
      <c r="AP11" s="211"/>
      <c r="AQ11" s="209"/>
      <c r="AR11" s="209"/>
      <c r="AS11" s="27"/>
      <c r="AT11" s="27"/>
    </row>
    <row r="12" spans="2:46" s="25" customFormat="1" ht="21" customHeight="1" x14ac:dyDescent="0.3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293" t="s">
        <v>30</v>
      </c>
      <c r="AA12" s="293"/>
      <c r="AB12" s="293"/>
      <c r="AC12" s="293"/>
      <c r="AD12" s="408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345571</v>
      </c>
      <c r="AN12" s="177">
        <f>AN14+AN15</f>
        <v>349603</v>
      </c>
      <c r="AO12" s="227">
        <f t="shared" ref="AO12" si="3">AO14+AO15</f>
        <v>349603</v>
      </c>
      <c r="AP12" s="212"/>
      <c r="AQ12" s="209"/>
      <c r="AR12" s="209"/>
      <c r="AS12" s="27"/>
      <c r="AT12" s="27"/>
    </row>
    <row r="13" spans="2:46" s="25" customFormat="1" ht="23.4" customHeight="1" x14ac:dyDescent="0.3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323" t="s">
        <v>0</v>
      </c>
      <c r="AB13" s="324"/>
      <c r="AC13" s="324"/>
      <c r="AD13" s="325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26"/>
      <c r="AP13" s="211"/>
      <c r="AQ13" s="209"/>
      <c r="AR13" s="209"/>
      <c r="AS13" s="27"/>
      <c r="AT13" s="27"/>
    </row>
    <row r="14" spans="2:46" s="25" customFormat="1" ht="26.4" customHeight="1" x14ac:dyDescent="0.3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293" t="s">
        <v>29</v>
      </c>
      <c r="AB14" s="294"/>
      <c r="AC14" s="294"/>
      <c r="AD14" s="295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274011+1020+19-3445</f>
        <v>271605</v>
      </c>
      <c r="AN14" s="179">
        <v>274011</v>
      </c>
      <c r="AO14" s="228">
        <v>274011</v>
      </c>
      <c r="AP14" s="266"/>
      <c r="AQ14" s="209"/>
      <c r="AR14" s="209"/>
      <c r="AS14" s="27"/>
      <c r="AT14" s="27"/>
    </row>
    <row r="15" spans="2:46" s="25" customFormat="1" ht="27.6" customHeight="1" x14ac:dyDescent="0.3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293" t="s">
        <v>33</v>
      </c>
      <c r="AB15" s="294"/>
      <c r="AC15" s="294"/>
      <c r="AD15" s="295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75592-360-232-1034</f>
        <v>73966</v>
      </c>
      <c r="AN15" s="177">
        <v>75592</v>
      </c>
      <c r="AO15" s="227">
        <v>75592</v>
      </c>
      <c r="AP15" s="266"/>
      <c r="AQ15" s="209"/>
      <c r="AR15" s="209"/>
      <c r="AS15" s="27"/>
      <c r="AT15" s="27"/>
    </row>
    <row r="16" spans="2:46" s="25" customFormat="1" ht="27" customHeight="1" x14ac:dyDescent="0.3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93" t="s">
        <v>6</v>
      </c>
      <c r="AA16" s="294"/>
      <c r="AB16" s="294"/>
      <c r="AC16" s="294"/>
      <c r="AD16" s="295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13565+55+26-89</f>
        <v>13557</v>
      </c>
      <c r="AN16" s="180">
        <v>13565</v>
      </c>
      <c r="AO16" s="229">
        <v>13565</v>
      </c>
      <c r="AP16" s="266"/>
      <c r="AQ16" s="209"/>
      <c r="AR16" s="209"/>
      <c r="AS16" s="27"/>
      <c r="AT16" s="27"/>
    </row>
    <row r="17" spans="1:46" s="25" customFormat="1" ht="34.200000000000003" customHeight="1" x14ac:dyDescent="0.3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320" t="s">
        <v>45</v>
      </c>
      <c r="AA17" s="321"/>
      <c r="AB17" s="321"/>
      <c r="AC17" s="321"/>
      <c r="AD17" s="322"/>
      <c r="AE17" s="57"/>
      <c r="AF17" s="79"/>
      <c r="AG17" s="80"/>
      <c r="AH17" s="49"/>
      <c r="AI17" s="49"/>
      <c r="AJ17" s="81"/>
      <c r="AK17" s="82"/>
      <c r="AL17" s="83"/>
      <c r="AM17" s="181">
        <f>18358-1094</f>
        <v>17264</v>
      </c>
      <c r="AN17" s="182">
        <v>18358</v>
      </c>
      <c r="AO17" s="229">
        <v>18358</v>
      </c>
      <c r="AP17" s="267"/>
      <c r="AQ17" s="209"/>
      <c r="AR17" s="209"/>
      <c r="AS17" s="27"/>
      <c r="AT17" s="27"/>
    </row>
    <row r="18" spans="1:46" s="25" customFormat="1" ht="34.200000000000003" customHeight="1" x14ac:dyDescent="0.3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409" t="s">
        <v>61</v>
      </c>
      <c r="AA18" s="410"/>
      <c r="AB18" s="410"/>
      <c r="AC18" s="410"/>
      <c r="AD18" s="411"/>
      <c r="AE18" s="57"/>
      <c r="AF18" s="79"/>
      <c r="AG18" s="80"/>
      <c r="AH18" s="49"/>
      <c r="AI18" s="49"/>
      <c r="AJ18" s="81"/>
      <c r="AK18" s="82"/>
      <c r="AL18" s="83"/>
      <c r="AM18" s="181">
        <f>1150-750</f>
        <v>400</v>
      </c>
      <c r="AN18" s="182">
        <v>1150</v>
      </c>
      <c r="AO18" s="230">
        <v>1150</v>
      </c>
      <c r="AP18" s="267"/>
      <c r="AQ18" s="209"/>
      <c r="AR18" s="209"/>
      <c r="AS18" s="27"/>
      <c r="AT18" s="27"/>
    </row>
    <row r="19" spans="1:46" s="25" customFormat="1" ht="30" customHeight="1" thickBot="1" x14ac:dyDescent="0.35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314" t="s">
        <v>41</v>
      </c>
      <c r="AA19" s="315"/>
      <c r="AB19" s="315"/>
      <c r="AC19" s="315"/>
      <c r="AD19" s="316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f>2965-651</f>
        <v>2314</v>
      </c>
      <c r="AN19" s="181">
        <v>2965</v>
      </c>
      <c r="AO19" s="231">
        <v>2965</v>
      </c>
      <c r="AP19" s="267"/>
      <c r="AQ19" s="209"/>
      <c r="AR19" s="209"/>
      <c r="AS19" s="27"/>
      <c r="AT19" s="27"/>
    </row>
    <row r="20" spans="1:46" s="25" customFormat="1" ht="33.6" customHeight="1" thickBot="1" x14ac:dyDescent="0.35">
      <c r="B20" s="26"/>
      <c r="C20" s="311" t="s">
        <v>49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3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32">
        <v>3773</v>
      </c>
      <c r="AP20" s="209"/>
      <c r="AQ20" s="209"/>
      <c r="AR20" s="209"/>
      <c r="AS20" s="27"/>
      <c r="AT20" s="27"/>
    </row>
    <row r="21" spans="1:46" s="25" customFormat="1" ht="48.6" customHeight="1" thickBot="1" x14ac:dyDescent="0.35">
      <c r="A21" s="27"/>
      <c r="B21" s="27"/>
      <c r="C21" s="310" t="s">
        <v>65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6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33">
        <v>2195</v>
      </c>
      <c r="AP21" s="209"/>
      <c r="AQ21" s="209"/>
      <c r="AR21" s="209"/>
      <c r="AS21" s="27"/>
      <c r="AT21" s="27"/>
    </row>
    <row r="22" spans="1:46" s="25" customFormat="1" ht="50.4" customHeight="1" thickBot="1" x14ac:dyDescent="0.35">
      <c r="C22" s="311" t="s">
        <v>50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3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f>1609</f>
        <v>1609</v>
      </c>
      <c r="AN22" s="172">
        <v>1601</v>
      </c>
      <c r="AO22" s="232">
        <v>1602</v>
      </c>
      <c r="AP22" s="253"/>
      <c r="AQ22" s="209"/>
      <c r="AR22" s="209"/>
      <c r="AS22" s="27"/>
      <c r="AT22" s="27"/>
    </row>
    <row r="23" spans="1:46" s="25" customFormat="1" ht="51.6" customHeight="1" thickBot="1" x14ac:dyDescent="0.35">
      <c r="C23" s="311" t="s">
        <v>59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3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34">
        <v>69</v>
      </c>
      <c r="AP23" s="209"/>
      <c r="AQ23" s="209"/>
      <c r="AR23" s="209"/>
      <c r="AS23" s="27"/>
      <c r="AT23" s="27"/>
    </row>
    <row r="24" spans="1:46" s="25" customFormat="1" ht="50.4" customHeight="1" thickBot="1" x14ac:dyDescent="0.35">
      <c r="C24" s="311" t="s">
        <v>48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3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09"/>
      <c r="AQ24" s="209"/>
      <c r="AR24" s="209"/>
      <c r="AS24" s="27"/>
      <c r="AT24" s="27"/>
    </row>
    <row r="25" spans="1:46" s="25" customFormat="1" ht="24" customHeight="1" x14ac:dyDescent="0.3">
      <c r="C25" s="296" t="s">
        <v>1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8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35"/>
      <c r="AP25" s="209"/>
      <c r="AQ25" s="209"/>
      <c r="AR25" s="209"/>
      <c r="AS25" s="27"/>
      <c r="AT25" s="27"/>
    </row>
    <row r="26" spans="1:46" s="25" customFormat="1" ht="30" customHeight="1" x14ac:dyDescent="0.3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440" t="s">
        <v>4</v>
      </c>
      <c r="AA26" s="440"/>
      <c r="AB26" s="440"/>
      <c r="AC26" s="440"/>
      <c r="AD26" s="441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36">
        <v>20478</v>
      </c>
      <c r="AP26" s="209"/>
      <c r="AQ26" s="209"/>
      <c r="AR26" s="209"/>
      <c r="AS26" s="27"/>
      <c r="AT26" s="27"/>
    </row>
    <row r="27" spans="1:46" s="25" customFormat="1" ht="31.2" customHeight="1" thickBot="1" x14ac:dyDescent="0.35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302" t="s">
        <v>5</v>
      </c>
      <c r="AA27" s="302"/>
      <c r="AB27" s="302"/>
      <c r="AC27" s="302"/>
      <c r="AD27" s="303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37">
        <v>2149</v>
      </c>
      <c r="AP27" s="209"/>
      <c r="AQ27" s="209"/>
      <c r="AR27" s="209"/>
      <c r="AS27" s="27"/>
      <c r="AT27" s="27"/>
    </row>
    <row r="28" spans="1:46" s="25" customFormat="1" ht="54" customHeight="1" thickBot="1" x14ac:dyDescent="0.35">
      <c r="C28" s="307" t="s">
        <v>60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9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32">
        <f>AO30+AO31+AO32</f>
        <v>18675</v>
      </c>
      <c r="AP28" s="209"/>
      <c r="AQ28" s="209"/>
      <c r="AR28" s="209"/>
      <c r="AS28" s="27"/>
      <c r="AT28" s="27"/>
    </row>
    <row r="29" spans="1:46" s="25" customFormat="1" ht="36.6" customHeight="1" x14ac:dyDescent="0.3">
      <c r="C29" s="296" t="s">
        <v>1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8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35"/>
      <c r="AP29" s="209"/>
      <c r="AQ29" s="209"/>
      <c r="AR29" s="209"/>
      <c r="AS29" s="27"/>
      <c r="AT29" s="27"/>
    </row>
    <row r="30" spans="1:46" s="25" customFormat="1" ht="42" customHeight="1" x14ac:dyDescent="0.3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420" t="s">
        <v>27</v>
      </c>
      <c r="AA30" s="420"/>
      <c r="AB30" s="420"/>
      <c r="AC30" s="420"/>
      <c r="AD30" s="421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36">
        <v>17642</v>
      </c>
      <c r="AP30" s="209"/>
      <c r="AQ30" s="209"/>
      <c r="AR30" s="209"/>
      <c r="AS30" s="27"/>
      <c r="AT30" s="27"/>
    </row>
    <row r="31" spans="1:46" s="25" customFormat="1" ht="68.400000000000006" customHeight="1" x14ac:dyDescent="0.3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24" t="s">
        <v>32</v>
      </c>
      <c r="AA31" s="424"/>
      <c r="AB31" s="424"/>
      <c r="AC31" s="424"/>
      <c r="AD31" s="425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36">
        <v>857</v>
      </c>
      <c r="AP31" s="209"/>
      <c r="AQ31" s="209"/>
      <c r="AR31" s="209"/>
      <c r="AS31" s="27"/>
      <c r="AT31" s="27"/>
    </row>
    <row r="32" spans="1:46" s="25" customFormat="1" ht="47.4" customHeight="1" thickBot="1" x14ac:dyDescent="0.35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422" t="s">
        <v>28</v>
      </c>
      <c r="AA32" s="422"/>
      <c r="AB32" s="422"/>
      <c r="AC32" s="422"/>
      <c r="AD32" s="423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278">
        <v>176</v>
      </c>
      <c r="AN32" s="184">
        <v>176</v>
      </c>
      <c r="AO32" s="237">
        <v>176</v>
      </c>
      <c r="AP32" s="209"/>
      <c r="AQ32" s="209"/>
      <c r="AR32" s="209"/>
      <c r="AS32" s="27"/>
      <c r="AT32" s="27"/>
    </row>
    <row r="33" spans="3:46" ht="123" hidden="1" customHeight="1" thickBot="1" x14ac:dyDescent="0.65"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6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38"/>
      <c r="AP33" s="213"/>
      <c r="AQ33" s="213"/>
      <c r="AR33" s="213"/>
    </row>
    <row r="34" spans="3:46" s="25" customFormat="1" ht="89.4" customHeight="1" thickBot="1" x14ac:dyDescent="0.35">
      <c r="C34" s="307" t="s">
        <v>62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9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277121</v>
      </c>
      <c r="AN34" s="172">
        <f t="shared" si="12"/>
        <v>277827</v>
      </c>
      <c r="AO34" s="175">
        <f t="shared" si="12"/>
        <v>277827</v>
      </c>
      <c r="AP34" s="265"/>
      <c r="AQ34" s="209"/>
      <c r="AR34" s="209"/>
      <c r="AS34" s="27"/>
      <c r="AT34" s="27"/>
    </row>
    <row r="35" spans="3:46" s="25" customFormat="1" ht="27.6" customHeight="1" x14ac:dyDescent="0.3">
      <c r="C35" s="414" t="s">
        <v>1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6"/>
      <c r="AE35" s="103"/>
      <c r="AF35" s="61"/>
      <c r="AG35" s="48"/>
      <c r="AH35" s="48"/>
      <c r="AI35" s="48"/>
      <c r="AJ35" s="125"/>
      <c r="AK35" s="125"/>
      <c r="AL35" s="48"/>
      <c r="AM35" s="186"/>
      <c r="AN35" s="187"/>
      <c r="AO35" s="239"/>
      <c r="AP35" s="220"/>
      <c r="AQ35" s="209"/>
      <c r="AR35" s="209"/>
      <c r="AS35" s="27"/>
      <c r="AT35" s="27"/>
    </row>
    <row r="36" spans="3:46" s="25" customFormat="1" ht="22.5" customHeight="1" x14ac:dyDescent="0.3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320" t="s">
        <v>34</v>
      </c>
      <c r="AA36" s="337"/>
      <c r="AB36" s="337"/>
      <c r="AC36" s="337"/>
      <c r="AD36" s="338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27">
        <f t="shared" ref="AM36:AO36" si="13">AM38+AM39</f>
        <v>274427</v>
      </c>
      <c r="AN36" s="188">
        <f t="shared" si="13"/>
        <v>275106</v>
      </c>
      <c r="AO36" s="227">
        <f t="shared" si="13"/>
        <v>275106</v>
      </c>
      <c r="AP36" s="268"/>
      <c r="AQ36" s="209"/>
      <c r="AR36" s="209"/>
      <c r="AS36" s="27"/>
      <c r="AT36" s="27"/>
    </row>
    <row r="37" spans="3:46" s="25" customFormat="1" ht="21.6" customHeight="1" x14ac:dyDescent="0.3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412" t="s">
        <v>0</v>
      </c>
      <c r="AB37" s="412"/>
      <c r="AC37" s="412"/>
      <c r="AD37" s="413"/>
      <c r="AE37" s="103"/>
      <c r="AF37" s="68"/>
      <c r="AG37" s="48"/>
      <c r="AH37" s="48"/>
      <c r="AI37" s="48"/>
      <c r="AJ37" s="63"/>
      <c r="AK37" s="128"/>
      <c r="AL37" s="48"/>
      <c r="AM37" s="189"/>
      <c r="AN37" s="190"/>
      <c r="AO37" s="226"/>
      <c r="AP37" s="268"/>
      <c r="AQ37" s="209"/>
      <c r="AR37" s="209"/>
      <c r="AS37" s="27"/>
      <c r="AT37" s="27"/>
    </row>
    <row r="38" spans="3:46" s="25" customFormat="1" ht="28.5" customHeight="1" x14ac:dyDescent="0.3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293" t="s">
        <v>29</v>
      </c>
      <c r="AB38" s="293"/>
      <c r="AC38" s="293"/>
      <c r="AD38" s="408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27">
        <f>205452+7602-5410</f>
        <v>207644</v>
      </c>
      <c r="AN38" s="188">
        <v>205452</v>
      </c>
      <c r="AO38" s="227">
        <v>205452</v>
      </c>
      <c r="AP38" s="268"/>
      <c r="AQ38" s="209"/>
      <c r="AR38" s="209"/>
      <c r="AS38" s="27"/>
      <c r="AT38" s="27"/>
    </row>
    <row r="39" spans="3:46" s="25" customFormat="1" ht="28.2" customHeight="1" x14ac:dyDescent="0.3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364" t="s">
        <v>63</v>
      </c>
      <c r="AB39" s="364"/>
      <c r="AC39" s="364"/>
      <c r="AD39" s="365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27">
        <f>69654-1851-1020</f>
        <v>66783</v>
      </c>
      <c r="AN39" s="188">
        <v>69654</v>
      </c>
      <c r="AO39" s="227">
        <v>69654</v>
      </c>
      <c r="AP39" s="268"/>
      <c r="AQ39" s="209"/>
      <c r="AR39" s="209"/>
      <c r="AS39" s="27"/>
      <c r="AT39" s="27"/>
    </row>
    <row r="40" spans="3:46" s="25" customFormat="1" ht="27.6" customHeight="1" x14ac:dyDescent="0.3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293" t="s">
        <v>6</v>
      </c>
      <c r="AA40" s="456"/>
      <c r="AB40" s="456"/>
      <c r="AC40" s="456"/>
      <c r="AD40" s="457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27">
        <f>2621-28-49</f>
        <v>2544</v>
      </c>
      <c r="AN40" s="188">
        <v>2621</v>
      </c>
      <c r="AO40" s="229">
        <v>2621</v>
      </c>
      <c r="AP40" s="268"/>
      <c r="AQ40" s="209"/>
      <c r="AR40" s="209"/>
      <c r="AS40" s="27"/>
      <c r="AT40" s="27"/>
    </row>
    <row r="41" spans="3:46" s="29" customFormat="1" ht="40.200000000000003" hidden="1" customHeight="1" thickBot="1" x14ac:dyDescent="0.35">
      <c r="C41" s="453" t="s">
        <v>10</v>
      </c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5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1"/>
      <c r="AN41" s="185"/>
      <c r="AO41" s="240"/>
      <c r="AP41" s="269"/>
      <c r="AQ41" s="214"/>
      <c r="AR41" s="214"/>
      <c r="AS41" s="33"/>
      <c r="AT41" s="33"/>
    </row>
    <row r="42" spans="3:46" s="25" customFormat="1" ht="25.2" hidden="1" customHeight="1" thickBot="1" x14ac:dyDescent="0.35">
      <c r="C42" s="299" t="s">
        <v>0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1"/>
      <c r="AE42" s="57"/>
      <c r="AF42" s="136"/>
      <c r="AG42" s="48"/>
      <c r="AH42" s="48"/>
      <c r="AI42" s="48"/>
      <c r="AJ42" s="63"/>
      <c r="AK42" s="63"/>
      <c r="AL42" s="48"/>
      <c r="AM42" s="191"/>
      <c r="AN42" s="185"/>
      <c r="AO42" s="226"/>
      <c r="AP42" s="267"/>
      <c r="AQ42" s="209"/>
      <c r="AR42" s="209"/>
      <c r="AS42" s="27"/>
      <c r="AT42" s="27"/>
    </row>
    <row r="43" spans="3:46" s="25" customFormat="1" ht="24.6" hidden="1" customHeight="1" thickBot="1" x14ac:dyDescent="0.35">
      <c r="C43" s="458" t="s">
        <v>7</v>
      </c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60"/>
      <c r="AE43" s="103"/>
      <c r="AF43" s="51">
        <v>50000</v>
      </c>
      <c r="AG43" s="48"/>
      <c r="AH43" s="48"/>
      <c r="AI43" s="48"/>
      <c r="AJ43" s="63"/>
      <c r="AK43" s="63"/>
      <c r="AL43" s="48"/>
      <c r="AM43" s="191"/>
      <c r="AN43" s="185"/>
      <c r="AO43" s="226"/>
      <c r="AP43" s="267"/>
      <c r="AQ43" s="209"/>
      <c r="AR43" s="209"/>
      <c r="AS43" s="27"/>
      <c r="AT43" s="27"/>
    </row>
    <row r="44" spans="3:46" s="25" customFormat="1" ht="61.95" hidden="1" customHeight="1" thickBot="1" x14ac:dyDescent="0.35">
      <c r="C44" s="342" t="s">
        <v>20</v>
      </c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  <c r="AE44" s="103"/>
      <c r="AF44" s="58">
        <v>5000</v>
      </c>
      <c r="AG44" s="48"/>
      <c r="AH44" s="48"/>
      <c r="AI44" s="48"/>
      <c r="AJ44" s="63"/>
      <c r="AK44" s="63"/>
      <c r="AL44" s="48"/>
      <c r="AM44" s="191"/>
      <c r="AN44" s="185"/>
      <c r="AO44" s="226"/>
      <c r="AP44" s="267"/>
      <c r="AQ44" s="209"/>
      <c r="AR44" s="209"/>
      <c r="AS44" s="27"/>
      <c r="AT44" s="27"/>
    </row>
    <row r="45" spans="3:46" s="30" customFormat="1" ht="39" hidden="1" customHeight="1" thickBot="1" x14ac:dyDescent="0.35">
      <c r="C45" s="417" t="s">
        <v>9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9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1"/>
      <c r="AN45" s="185"/>
      <c r="AO45" s="241"/>
      <c r="AP45" s="270"/>
      <c r="AQ45" s="215"/>
      <c r="AR45" s="215"/>
      <c r="AS45" s="34"/>
      <c r="AT45" s="34"/>
    </row>
    <row r="46" spans="3:46" s="25" customFormat="1" ht="23.7" hidden="1" customHeight="1" thickBot="1" x14ac:dyDescent="0.35">
      <c r="C46" s="299" t="s">
        <v>0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1"/>
      <c r="AE46" s="103"/>
      <c r="AF46" s="58"/>
      <c r="AG46" s="48"/>
      <c r="AH46" s="48"/>
      <c r="AI46" s="48"/>
      <c r="AJ46" s="63"/>
      <c r="AK46" s="63"/>
      <c r="AL46" s="48"/>
      <c r="AM46" s="191"/>
      <c r="AN46" s="185"/>
      <c r="AO46" s="226"/>
      <c r="AP46" s="267"/>
      <c r="AQ46" s="209"/>
      <c r="AR46" s="209"/>
      <c r="AS46" s="27"/>
      <c r="AT46" s="27"/>
    </row>
    <row r="47" spans="3:46" s="25" customFormat="1" ht="48.6" hidden="1" customHeight="1" thickBot="1" x14ac:dyDescent="0.35">
      <c r="C47" s="342" t="s">
        <v>8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4"/>
      <c r="AE47" s="103"/>
      <c r="AF47" s="58">
        <v>781</v>
      </c>
      <c r="AG47" s="48"/>
      <c r="AH47" s="48"/>
      <c r="AI47" s="48"/>
      <c r="AJ47" s="63"/>
      <c r="AK47" s="63"/>
      <c r="AL47" s="48"/>
      <c r="AM47" s="191"/>
      <c r="AN47" s="185"/>
      <c r="AO47" s="226"/>
      <c r="AP47" s="267"/>
      <c r="AQ47" s="209"/>
      <c r="AR47" s="209"/>
      <c r="AS47" s="27"/>
      <c r="AT47" s="27"/>
    </row>
    <row r="48" spans="3:46" s="25" customFormat="1" ht="36.6" hidden="1" customHeight="1" thickBot="1" x14ac:dyDescent="0.35">
      <c r="C48" s="342" t="s">
        <v>12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4"/>
      <c r="AE48" s="103"/>
      <c r="AF48" s="58">
        <v>158</v>
      </c>
      <c r="AG48" s="48"/>
      <c r="AH48" s="48"/>
      <c r="AI48" s="48"/>
      <c r="AJ48" s="63"/>
      <c r="AK48" s="63"/>
      <c r="AL48" s="48"/>
      <c r="AM48" s="191"/>
      <c r="AN48" s="185"/>
      <c r="AO48" s="226"/>
      <c r="AP48" s="267"/>
      <c r="AQ48" s="209"/>
      <c r="AR48" s="209"/>
      <c r="AS48" s="27"/>
      <c r="AT48" s="27"/>
    </row>
    <row r="49" spans="3:46" s="25" customFormat="1" ht="57" hidden="1" customHeight="1" thickBot="1" x14ac:dyDescent="0.35">
      <c r="C49" s="342" t="s">
        <v>15</v>
      </c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7"/>
      <c r="AE49" s="103"/>
      <c r="AF49" s="58">
        <v>4521</v>
      </c>
      <c r="AG49" s="48"/>
      <c r="AH49" s="48"/>
      <c r="AI49" s="48"/>
      <c r="AJ49" s="63"/>
      <c r="AK49" s="63"/>
      <c r="AL49" s="48"/>
      <c r="AM49" s="191"/>
      <c r="AN49" s="185"/>
      <c r="AO49" s="226"/>
      <c r="AP49" s="267"/>
      <c r="AQ49" s="209"/>
      <c r="AR49" s="209"/>
      <c r="AS49" s="27"/>
      <c r="AT49" s="27"/>
    </row>
    <row r="50" spans="3:46" s="25" customFormat="1" ht="57" hidden="1" customHeight="1" thickBot="1" x14ac:dyDescent="0.35">
      <c r="C50" s="342" t="s">
        <v>14</v>
      </c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1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1"/>
      <c r="AN50" s="185"/>
      <c r="AO50" s="226"/>
      <c r="AP50" s="267"/>
      <c r="AQ50" s="209"/>
      <c r="AR50" s="209"/>
      <c r="AS50" s="27"/>
      <c r="AT50" s="27"/>
    </row>
    <row r="51" spans="3:46" s="25" customFormat="1" ht="36.6" hidden="1" customHeight="1" thickBot="1" x14ac:dyDescent="0.35">
      <c r="C51" s="311" t="s">
        <v>13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40"/>
      <c r="AE51" s="103"/>
      <c r="AF51" s="58">
        <v>40000</v>
      </c>
      <c r="AG51" s="48"/>
      <c r="AH51" s="48"/>
      <c r="AI51" s="48"/>
      <c r="AJ51" s="63"/>
      <c r="AK51" s="63"/>
      <c r="AL51" s="48"/>
      <c r="AM51" s="191"/>
      <c r="AN51" s="185"/>
      <c r="AO51" s="226"/>
      <c r="AP51" s="267"/>
      <c r="AQ51" s="209"/>
      <c r="AR51" s="209"/>
      <c r="AS51" s="27"/>
      <c r="AT51" s="27"/>
    </row>
    <row r="52" spans="3:46" s="25" customFormat="1" ht="47.7" hidden="1" customHeight="1" thickBot="1" x14ac:dyDescent="0.35">
      <c r="C52" s="311" t="s">
        <v>23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40"/>
      <c r="AE52" s="103"/>
      <c r="AF52" s="58">
        <v>16937.72</v>
      </c>
      <c r="AG52" s="48"/>
      <c r="AH52" s="48"/>
      <c r="AI52" s="48"/>
      <c r="AJ52" s="63"/>
      <c r="AK52" s="63"/>
      <c r="AL52" s="48"/>
      <c r="AM52" s="191"/>
      <c r="AN52" s="185"/>
      <c r="AO52" s="226"/>
      <c r="AP52" s="267"/>
      <c r="AQ52" s="209"/>
      <c r="AR52" s="209"/>
      <c r="AS52" s="27"/>
      <c r="AT52" s="27"/>
    </row>
    <row r="53" spans="3:46" s="25" customFormat="1" ht="97.95" hidden="1" customHeight="1" thickBot="1" x14ac:dyDescent="0.35">
      <c r="C53" s="311" t="s">
        <v>22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40"/>
      <c r="AE53" s="103"/>
      <c r="AF53" s="58">
        <v>35987.5</v>
      </c>
      <c r="AG53" s="48"/>
      <c r="AH53" s="48"/>
      <c r="AI53" s="48"/>
      <c r="AJ53" s="63"/>
      <c r="AK53" s="63"/>
      <c r="AL53" s="48"/>
      <c r="AM53" s="191"/>
      <c r="AN53" s="185"/>
      <c r="AO53" s="226"/>
      <c r="AP53" s="267"/>
      <c r="AQ53" s="209"/>
      <c r="AR53" s="209"/>
      <c r="AS53" s="27"/>
      <c r="AT53" s="27"/>
    </row>
    <row r="54" spans="3:46" s="25" customFormat="1" ht="47.7" hidden="1" customHeight="1" thickBot="1" x14ac:dyDescent="0.35">
      <c r="C54" s="311" t="s">
        <v>16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40"/>
      <c r="AE54" s="103"/>
      <c r="AF54" s="58">
        <v>13686</v>
      </c>
      <c r="AG54" s="48"/>
      <c r="AH54" s="48"/>
      <c r="AI54" s="48"/>
      <c r="AJ54" s="63"/>
      <c r="AK54" s="63"/>
      <c r="AL54" s="48"/>
      <c r="AM54" s="191"/>
      <c r="AN54" s="185"/>
      <c r="AO54" s="226"/>
      <c r="AP54" s="267"/>
      <c r="AQ54" s="209"/>
      <c r="AR54" s="209"/>
      <c r="AS54" s="27"/>
      <c r="AT54" s="27"/>
    </row>
    <row r="55" spans="3:46" s="25" customFormat="1" ht="47.7" hidden="1" customHeight="1" thickBot="1" x14ac:dyDescent="0.35">
      <c r="C55" s="311" t="s">
        <v>18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1"/>
      <c r="AE55" s="103"/>
      <c r="AF55" s="58">
        <v>2759</v>
      </c>
      <c r="AG55" s="48"/>
      <c r="AH55" s="48"/>
      <c r="AI55" s="48"/>
      <c r="AJ55" s="63"/>
      <c r="AK55" s="63"/>
      <c r="AL55" s="48"/>
      <c r="AM55" s="191"/>
      <c r="AN55" s="185"/>
      <c r="AO55" s="226"/>
      <c r="AP55" s="267"/>
      <c r="AQ55" s="209"/>
      <c r="AR55" s="209"/>
      <c r="AS55" s="27"/>
      <c r="AT55" s="27"/>
    </row>
    <row r="56" spans="3:46" s="25" customFormat="1" ht="76.2" hidden="1" customHeight="1" thickBot="1" x14ac:dyDescent="0.35">
      <c r="C56" s="311" t="s">
        <v>17</v>
      </c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40"/>
      <c r="AE56" s="103"/>
      <c r="AF56" s="58">
        <v>11800</v>
      </c>
      <c r="AG56" s="48"/>
      <c r="AH56" s="48"/>
      <c r="AI56" s="48"/>
      <c r="AJ56" s="63"/>
      <c r="AK56" s="63"/>
      <c r="AL56" s="48"/>
      <c r="AM56" s="191"/>
      <c r="AN56" s="185"/>
      <c r="AO56" s="226"/>
      <c r="AP56" s="267"/>
      <c r="AQ56" s="209"/>
      <c r="AR56" s="209"/>
      <c r="AS56" s="27"/>
      <c r="AT56" s="27"/>
    </row>
    <row r="57" spans="3:46" s="25" customFormat="1" ht="54.6" hidden="1" customHeight="1" thickBot="1" x14ac:dyDescent="0.35">
      <c r="C57" s="311" t="s">
        <v>19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1"/>
      <c r="AE57" s="103"/>
      <c r="AF57" s="58">
        <v>1000</v>
      </c>
      <c r="AG57" s="48"/>
      <c r="AH57" s="48"/>
      <c r="AI57" s="48"/>
      <c r="AJ57" s="63"/>
      <c r="AK57" s="63"/>
      <c r="AL57" s="48"/>
      <c r="AM57" s="191"/>
      <c r="AN57" s="185"/>
      <c r="AO57" s="226"/>
      <c r="AP57" s="267"/>
      <c r="AQ57" s="209"/>
      <c r="AR57" s="209"/>
      <c r="AS57" s="27"/>
      <c r="AT57" s="27"/>
    </row>
    <row r="58" spans="3:46" s="25" customFormat="1" ht="54.6" hidden="1" customHeight="1" thickBot="1" x14ac:dyDescent="0.35">
      <c r="C58" s="311" t="s">
        <v>21</v>
      </c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1"/>
      <c r="AE58" s="103"/>
      <c r="AF58" s="58">
        <v>1237.44</v>
      </c>
      <c r="AG58" s="48"/>
      <c r="AH58" s="48"/>
      <c r="AI58" s="48"/>
      <c r="AJ58" s="63"/>
      <c r="AK58" s="63"/>
      <c r="AL58" s="48"/>
      <c r="AM58" s="191"/>
      <c r="AN58" s="185"/>
      <c r="AO58" s="226"/>
      <c r="AP58" s="267"/>
      <c r="AQ58" s="209"/>
      <c r="AR58" s="209"/>
      <c r="AS58" s="27"/>
      <c r="AT58" s="27"/>
    </row>
    <row r="59" spans="3:46" s="25" customFormat="1" ht="39" hidden="1" customHeight="1" thickBot="1" x14ac:dyDescent="0.35">
      <c r="C59" s="311" t="s">
        <v>24</v>
      </c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1"/>
      <c r="AE59" s="103"/>
      <c r="AF59" s="58">
        <v>3398</v>
      </c>
      <c r="AG59" s="48"/>
      <c r="AH59" s="48"/>
      <c r="AI59" s="48"/>
      <c r="AJ59" s="63"/>
      <c r="AK59" s="63"/>
      <c r="AL59" s="48"/>
      <c r="AM59" s="191"/>
      <c r="AN59" s="185"/>
      <c r="AO59" s="226"/>
      <c r="AP59" s="267"/>
      <c r="AQ59" s="209"/>
      <c r="AR59" s="209"/>
      <c r="AS59" s="27"/>
      <c r="AT59" s="27"/>
    </row>
    <row r="60" spans="3:46" s="25" customFormat="1" ht="54.6" hidden="1" customHeight="1" thickBot="1" x14ac:dyDescent="0.35">
      <c r="C60" s="311" t="s">
        <v>26</v>
      </c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60"/>
      <c r="AE60" s="103"/>
      <c r="AF60" s="58">
        <v>2544</v>
      </c>
      <c r="AG60" s="48"/>
      <c r="AH60" s="48"/>
      <c r="AI60" s="48"/>
      <c r="AJ60" s="63"/>
      <c r="AK60" s="63"/>
      <c r="AL60" s="48"/>
      <c r="AM60" s="191"/>
      <c r="AN60" s="185"/>
      <c r="AO60" s="226"/>
      <c r="AP60" s="267"/>
      <c r="AQ60" s="209"/>
      <c r="AR60" s="209"/>
      <c r="AS60" s="27"/>
      <c r="AT60" s="27"/>
    </row>
    <row r="61" spans="3:46" s="25" customFormat="1" ht="54.6" hidden="1" customHeight="1" thickBot="1" x14ac:dyDescent="0.35">
      <c r="C61" s="311" t="s">
        <v>25</v>
      </c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1"/>
      <c r="AE61" s="103"/>
      <c r="AF61" s="58">
        <v>6298</v>
      </c>
      <c r="AG61" s="48"/>
      <c r="AH61" s="48"/>
      <c r="AI61" s="48"/>
      <c r="AJ61" s="63"/>
      <c r="AK61" s="63"/>
      <c r="AL61" s="48"/>
      <c r="AM61" s="191"/>
      <c r="AN61" s="185"/>
      <c r="AO61" s="226"/>
      <c r="AP61" s="267"/>
      <c r="AQ61" s="209"/>
      <c r="AR61" s="209"/>
      <c r="AS61" s="27"/>
      <c r="AT61" s="27"/>
    </row>
    <row r="62" spans="3:46" s="29" customFormat="1" ht="41.7" hidden="1" customHeight="1" thickBot="1" x14ac:dyDescent="0.35">
      <c r="C62" s="353" t="s">
        <v>11</v>
      </c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5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1"/>
      <c r="AN62" s="185"/>
      <c r="AO62" s="241"/>
      <c r="AP62" s="269"/>
      <c r="AQ62" s="214"/>
      <c r="AR62" s="214"/>
      <c r="AS62" s="33"/>
      <c r="AT62" s="33"/>
    </row>
    <row r="63" spans="3:46" ht="80.25" hidden="1" customHeight="1" thickBot="1" x14ac:dyDescent="0.65">
      <c r="C63" s="310" t="s">
        <v>39</v>
      </c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2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1"/>
      <c r="AN63" s="185"/>
      <c r="AO63" s="242"/>
      <c r="AP63" s="271"/>
      <c r="AQ63" s="213"/>
      <c r="AR63" s="213"/>
    </row>
    <row r="64" spans="3:46" ht="45" customHeight="1" thickBot="1" x14ac:dyDescent="0.6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361" t="s">
        <v>64</v>
      </c>
      <c r="AA64" s="362"/>
      <c r="AB64" s="362"/>
      <c r="AC64" s="362"/>
      <c r="AD64" s="363"/>
      <c r="AE64" s="142"/>
      <c r="AF64" s="143"/>
      <c r="AG64" s="144"/>
      <c r="AH64" s="144"/>
      <c r="AI64" s="144"/>
      <c r="AJ64" s="144"/>
      <c r="AK64" s="144"/>
      <c r="AL64" s="144"/>
      <c r="AM64" s="192">
        <f>100+50</f>
        <v>150</v>
      </c>
      <c r="AN64" s="193">
        <v>100</v>
      </c>
      <c r="AO64" s="192">
        <v>100</v>
      </c>
      <c r="AP64" s="272"/>
      <c r="AQ64" s="213"/>
      <c r="AR64" s="213"/>
    </row>
    <row r="65" spans="3:46" ht="52.8" customHeight="1" thickBot="1" x14ac:dyDescent="0.65">
      <c r="C65" s="345" t="s">
        <v>78</v>
      </c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7"/>
      <c r="AE65" s="250"/>
      <c r="AF65" s="225">
        <v>554</v>
      </c>
      <c r="AG65" s="251"/>
      <c r="AH65" s="251"/>
      <c r="AI65" s="251"/>
      <c r="AJ65" s="251"/>
      <c r="AK65" s="251"/>
      <c r="AL65" s="251"/>
      <c r="AM65" s="173">
        <f>655+415</f>
        <v>1070</v>
      </c>
      <c r="AN65" s="173">
        <v>655</v>
      </c>
      <c r="AO65" s="225">
        <v>655</v>
      </c>
      <c r="AP65" s="216"/>
      <c r="AQ65" s="213"/>
      <c r="AR65" s="213"/>
    </row>
    <row r="66" spans="3:46" ht="57.6" customHeight="1" thickBot="1" x14ac:dyDescent="0.65">
      <c r="C66" s="356" t="s">
        <v>53</v>
      </c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3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32">
        <v>662</v>
      </c>
      <c r="AP66" s="217"/>
      <c r="AQ66" s="217"/>
      <c r="AR66" s="217"/>
      <c r="AS66" s="35"/>
      <c r="AT66" s="35"/>
    </row>
    <row r="67" spans="3:46" ht="50.4" customHeight="1" thickBot="1" x14ac:dyDescent="0.65">
      <c r="C67" s="356" t="s">
        <v>55</v>
      </c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8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18"/>
      <c r="AQ67" s="213"/>
      <c r="AR67" s="213"/>
    </row>
    <row r="68" spans="3:46" ht="92.4" customHeight="1" thickBot="1" x14ac:dyDescent="0.65">
      <c r="C68" s="356" t="s">
        <v>54</v>
      </c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8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3"/>
      <c r="AQ68" s="213"/>
      <c r="AR68" s="213"/>
    </row>
    <row r="69" spans="3:46" ht="56.4" customHeight="1" thickBot="1" x14ac:dyDescent="0.65">
      <c r="C69" s="467" t="s">
        <v>56</v>
      </c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9"/>
      <c r="AE69" s="201"/>
      <c r="AF69" s="202"/>
      <c r="AG69" s="203"/>
      <c r="AH69" s="203"/>
      <c r="AI69" s="203"/>
      <c r="AJ69" s="203"/>
      <c r="AK69" s="203"/>
      <c r="AL69" s="203"/>
      <c r="AM69" s="176">
        <v>251</v>
      </c>
      <c r="AN69" s="176">
        <v>251</v>
      </c>
      <c r="AO69" s="191">
        <v>251</v>
      </c>
      <c r="AP69" s="213"/>
      <c r="AQ69" s="213"/>
      <c r="AR69" s="213"/>
    </row>
    <row r="70" spans="3:46" ht="55.2" customHeight="1" thickBot="1" x14ac:dyDescent="0.65">
      <c r="C70" s="356" t="s">
        <v>57</v>
      </c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8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3"/>
      <c r="AQ70" s="213"/>
      <c r="AR70" s="213"/>
    </row>
    <row r="71" spans="3:46" ht="39.6" customHeight="1" thickBot="1" x14ac:dyDescent="0.65">
      <c r="C71" s="470" t="s">
        <v>66</v>
      </c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2"/>
      <c r="AE71" s="204"/>
      <c r="AF71" s="205"/>
      <c r="AG71" s="206"/>
      <c r="AH71" s="206"/>
      <c r="AI71" s="206"/>
      <c r="AJ71" s="206"/>
      <c r="AK71" s="206"/>
      <c r="AL71" s="206"/>
      <c r="AM71" s="173">
        <f>1958-1197</f>
        <v>761</v>
      </c>
      <c r="AN71" s="173">
        <v>0</v>
      </c>
      <c r="AO71" s="175">
        <v>0</v>
      </c>
      <c r="AP71" s="218"/>
      <c r="AQ71" s="213"/>
      <c r="AR71" s="213"/>
    </row>
    <row r="72" spans="3:46" ht="52.8" customHeight="1" thickBot="1" x14ac:dyDescent="0.35">
      <c r="C72" s="332" t="s">
        <v>67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4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AM75+AM76+AM78+AM79+AM80+AM81+AM82+AM83+AM84+AM85+AM87+AM86+AM88+AM89+AM90+AM91+AM92+AM93+AM94+AM95+AM96+AM97+AM98+AM99+AM100+AM101+AM102+AM103</f>
        <v>508491.16194000002</v>
      </c>
      <c r="AN72" s="171">
        <f>AN75+AN76+AN78+AN79+AN80+AN81+AN82+AN83+AN84+AN85+AN87+AN86+AN88+AN89+AN90+AN91+AN92+AN93+AN94+AN95+AN96+AN97+AN98+AN99+AN100+AN101+AN102+AN103+AN104</f>
        <v>2276432.5980600002</v>
      </c>
      <c r="AO72" s="171">
        <f t="shared" ref="AO72" si="14">AO75+AO76+AO78+AO79+AO80+AO81+AO82+AO83+AO84+AO85+AO87+AO86+AO88+AO89+AO90+AO91+AO92+AO93+AO94+AO95+AO96+AO97+AO98+AO99+AO100+AO101+AO102+AO103</f>
        <v>67628.633130000002</v>
      </c>
      <c r="AP72" s="208"/>
      <c r="AQ72" s="208"/>
      <c r="AR72" s="208"/>
    </row>
    <row r="73" spans="3:46" ht="58.95" hidden="1" customHeight="1" thickBot="1" x14ac:dyDescent="0.3">
      <c r="C73" s="329" t="s">
        <v>40</v>
      </c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70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43"/>
      <c r="AP73" s="213"/>
      <c r="AQ73" s="213"/>
      <c r="AR73" s="213"/>
    </row>
    <row r="74" spans="3:46" ht="42" hidden="1" customHeight="1" thickBot="1" x14ac:dyDescent="0.3">
      <c r="C74" s="329" t="s">
        <v>37</v>
      </c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1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44"/>
      <c r="AP74" s="213"/>
      <c r="AQ74" s="213"/>
      <c r="AR74" s="213"/>
    </row>
    <row r="75" spans="3:46" ht="51.6" customHeight="1" thickBot="1" x14ac:dyDescent="0.3">
      <c r="C75" s="326" t="s">
        <v>79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8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3"/>
      <c r="AQ75" s="213"/>
      <c r="AR75" s="213"/>
    </row>
    <row r="76" spans="3:46" ht="45.6" customHeight="1" thickBot="1" x14ac:dyDescent="0.3">
      <c r="C76" s="326" t="s">
        <v>93</v>
      </c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8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45">
        <v>2716</v>
      </c>
      <c r="AP76" s="213"/>
      <c r="AQ76" s="213"/>
      <c r="AR76" s="213"/>
    </row>
    <row r="77" spans="3:46" ht="42" hidden="1" customHeight="1" thickBot="1" x14ac:dyDescent="0.3">
      <c r="C77" s="329" t="s">
        <v>38</v>
      </c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1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46"/>
      <c r="AP77" s="213"/>
      <c r="AQ77" s="213"/>
      <c r="AR77" s="213"/>
    </row>
    <row r="78" spans="3:46" ht="45.6" customHeight="1" thickBot="1" x14ac:dyDescent="0.3">
      <c r="C78" s="329" t="s">
        <v>47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1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3"/>
      <c r="AQ78" s="213"/>
      <c r="AR78" s="213"/>
    </row>
    <row r="79" spans="3:46" ht="45.6" customHeight="1" thickBot="1" x14ac:dyDescent="0.3">
      <c r="C79" s="348" t="s">
        <v>89</v>
      </c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50"/>
      <c r="AE79" s="249"/>
      <c r="AF79" s="185"/>
      <c r="AG79" s="185"/>
      <c r="AH79" s="185"/>
      <c r="AI79" s="185"/>
      <c r="AJ79" s="185"/>
      <c r="AK79" s="185"/>
      <c r="AL79" s="185"/>
      <c r="AM79" s="178">
        <f>25534-1800</f>
        <v>23734</v>
      </c>
      <c r="AN79" s="178">
        <v>5319</v>
      </c>
      <c r="AO79" s="279">
        <f>13592-6310</f>
        <v>7282</v>
      </c>
      <c r="AP79" s="252"/>
      <c r="AQ79" s="213"/>
      <c r="AR79" s="256"/>
    </row>
    <row r="80" spans="3:46" ht="70.8" customHeight="1" thickBot="1" x14ac:dyDescent="0.3">
      <c r="C80" s="326" t="s">
        <v>83</v>
      </c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8"/>
      <c r="AE80" s="199"/>
      <c r="AF80" s="200"/>
      <c r="AG80" s="200"/>
      <c r="AH80" s="200"/>
      <c r="AI80" s="200"/>
      <c r="AJ80" s="200"/>
      <c r="AK80" s="200"/>
      <c r="AL80" s="200"/>
      <c r="AM80" s="172">
        <v>275</v>
      </c>
      <c r="AN80" s="172">
        <v>276</v>
      </c>
      <c r="AO80" s="280">
        <v>290</v>
      </c>
      <c r="AP80" s="213"/>
      <c r="AQ80" s="213"/>
      <c r="AR80" s="213"/>
    </row>
    <row r="81" spans="3:49" ht="49.2" customHeight="1" thickBot="1" x14ac:dyDescent="0.3">
      <c r="C81" s="326" t="s">
        <v>90</v>
      </c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8"/>
      <c r="AE81" s="199"/>
      <c r="AF81" s="200"/>
      <c r="AG81" s="200"/>
      <c r="AH81" s="200"/>
      <c r="AI81" s="200"/>
      <c r="AJ81" s="200"/>
      <c r="AK81" s="200"/>
      <c r="AL81" s="200"/>
      <c r="AM81" s="172">
        <f>3762.57+584.25</f>
        <v>4346.82</v>
      </c>
      <c r="AN81" s="172">
        <v>0</v>
      </c>
      <c r="AO81" s="175">
        <v>0</v>
      </c>
      <c r="AP81" s="219"/>
      <c r="AQ81" s="213"/>
      <c r="AR81" s="213"/>
    </row>
    <row r="82" spans="3:49" ht="49.2" customHeight="1" thickBot="1" x14ac:dyDescent="0.45">
      <c r="C82" s="326" t="s">
        <v>80</v>
      </c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8"/>
      <c r="AE82" s="199"/>
      <c r="AF82" s="200"/>
      <c r="AG82" s="200"/>
      <c r="AH82" s="200"/>
      <c r="AI82" s="200"/>
      <c r="AJ82" s="200"/>
      <c r="AK82" s="200"/>
      <c r="AL82" s="200"/>
      <c r="AM82" s="172">
        <f>597.8-43.4</f>
        <v>554.4</v>
      </c>
      <c r="AN82" s="172">
        <v>0</v>
      </c>
      <c r="AO82" s="175">
        <v>0</v>
      </c>
      <c r="AP82" s="263"/>
      <c r="AQ82" s="213"/>
      <c r="AR82" s="256"/>
      <c r="AS82" s="260"/>
    </row>
    <row r="83" spans="3:49" ht="52.8" customHeight="1" thickBot="1" x14ac:dyDescent="0.3">
      <c r="C83" s="326" t="s">
        <v>58</v>
      </c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199"/>
      <c r="AF83" s="200"/>
      <c r="AG83" s="200"/>
      <c r="AH83" s="200"/>
      <c r="AI83" s="200"/>
      <c r="AJ83" s="200"/>
      <c r="AK83" s="200"/>
      <c r="AL83" s="200"/>
      <c r="AM83" s="172">
        <f>4560-4560</f>
        <v>0</v>
      </c>
      <c r="AN83" s="172">
        <v>2864</v>
      </c>
      <c r="AO83" s="225">
        <v>0</v>
      </c>
      <c r="AP83" s="213"/>
      <c r="AQ83" s="213"/>
      <c r="AR83" s="213"/>
    </row>
    <row r="84" spans="3:49" ht="51.6" customHeight="1" thickBot="1" x14ac:dyDescent="0.3">
      <c r="C84" s="326" t="s">
        <v>81</v>
      </c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199"/>
      <c r="AF84" s="200"/>
      <c r="AG84" s="200"/>
      <c r="AH84" s="200"/>
      <c r="AI84" s="200"/>
      <c r="AJ84" s="200"/>
      <c r="AK84" s="200"/>
      <c r="AL84" s="200"/>
      <c r="AM84" s="172">
        <f>4394.5+893.7+35.3</f>
        <v>5323.5</v>
      </c>
      <c r="AN84" s="172">
        <v>5282</v>
      </c>
      <c r="AO84" s="280">
        <v>5275</v>
      </c>
      <c r="AP84" s="210"/>
      <c r="AQ84" s="220"/>
      <c r="AR84" s="213"/>
    </row>
    <row r="85" spans="3:49" ht="50.4" customHeight="1" thickBot="1" x14ac:dyDescent="0.3">
      <c r="C85" s="326" t="s">
        <v>91</v>
      </c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8"/>
      <c r="AE85" s="199"/>
      <c r="AF85" s="200"/>
      <c r="AG85" s="200"/>
      <c r="AH85" s="200"/>
      <c r="AI85" s="200"/>
      <c r="AJ85" s="200"/>
      <c r="AK85" s="200"/>
      <c r="AL85" s="200"/>
      <c r="AM85" s="172">
        <f>27120-724.19796-0.01251+0.001+0.00947-10345.6</f>
        <v>16050.199999999999</v>
      </c>
      <c r="AN85" s="172">
        <f>29051-793.58552+0.00001-0.01311-0.12845+0.02707-462.93893-143.74301+0.08</f>
        <v>27650.698060000002</v>
      </c>
      <c r="AO85" s="175">
        <f>29087-1292.9615-0.01332-0.02021-793.80393+153.86706+0.09503+0.04</f>
        <v>27154.203130000002</v>
      </c>
      <c r="AP85" s="265"/>
      <c r="AQ85" s="259"/>
      <c r="AR85" s="210"/>
      <c r="AS85" s="284"/>
    </row>
    <row r="86" spans="3:49" ht="50.4" customHeight="1" thickBot="1" x14ac:dyDescent="0.3">
      <c r="C86" s="326" t="s">
        <v>92</v>
      </c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199"/>
      <c r="AF86" s="200"/>
      <c r="AG86" s="200"/>
      <c r="AH86" s="200"/>
      <c r="AI86" s="200"/>
      <c r="AJ86" s="200"/>
      <c r="AK86" s="200"/>
      <c r="AL86" s="200"/>
      <c r="AM86" s="172">
        <f>15926-6698</f>
        <v>9228</v>
      </c>
      <c r="AN86" s="172">
        <f>14511+651</f>
        <v>15162</v>
      </c>
      <c r="AO86" s="175">
        <f>14511+651</f>
        <v>15162</v>
      </c>
      <c r="AP86" s="277"/>
      <c r="AQ86" s="210"/>
      <c r="AR86" s="256"/>
    </row>
    <row r="87" spans="3:49" ht="49.2" customHeight="1" thickBot="1" x14ac:dyDescent="0.3">
      <c r="C87" s="380" t="s">
        <v>72</v>
      </c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2"/>
      <c r="AE87" s="149"/>
      <c r="AF87" s="150"/>
      <c r="AG87" s="150"/>
      <c r="AH87" s="150"/>
      <c r="AI87" s="150"/>
      <c r="AJ87" s="150"/>
      <c r="AK87" s="150"/>
      <c r="AL87" s="150"/>
      <c r="AM87" s="175">
        <f>1695747.08-1359937.48</f>
        <v>335809.60000000009</v>
      </c>
      <c r="AN87" s="172">
        <f>644883.62+1359937.48</f>
        <v>2004821.1</v>
      </c>
      <c r="AO87" s="175">
        <v>0</v>
      </c>
      <c r="AP87" s="264"/>
      <c r="AQ87" s="276"/>
      <c r="AR87" s="256"/>
      <c r="AS87" s="256"/>
    </row>
    <row r="88" spans="3:49" ht="69.599999999999994" customHeight="1" thickBot="1" x14ac:dyDescent="0.3">
      <c r="C88" s="371" t="s">
        <v>73</v>
      </c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4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3265.24-321.315-107.105-683.02</f>
        <v>2153.7999999999997</v>
      </c>
      <c r="AN88" s="173">
        <f>16326.3-695.9625-231.9875</f>
        <v>15398.35</v>
      </c>
      <c r="AO88" s="247">
        <v>0</v>
      </c>
      <c r="AP88" s="263"/>
      <c r="AQ88" s="221"/>
      <c r="AR88" s="213"/>
    </row>
    <row r="89" spans="3:49" ht="91.2" customHeight="1" thickBot="1" x14ac:dyDescent="0.3">
      <c r="C89" s="385" t="s">
        <v>74</v>
      </c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4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47">
        <v>0</v>
      </c>
      <c r="AP89" s="213"/>
      <c r="AQ89" s="213"/>
      <c r="AR89" s="213"/>
    </row>
    <row r="90" spans="3:49" ht="49.2" customHeight="1" thickBot="1" x14ac:dyDescent="0.35">
      <c r="C90" s="385" t="s">
        <v>75</v>
      </c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4"/>
      <c r="AE90" s="151"/>
      <c r="AF90" s="152"/>
      <c r="AG90" s="152"/>
      <c r="AH90" s="152"/>
      <c r="AI90" s="152"/>
      <c r="AJ90" s="152"/>
      <c r="AK90" s="152"/>
      <c r="AL90" s="152"/>
      <c r="AM90" s="173">
        <f>5500-54.99</f>
        <v>5445.01</v>
      </c>
      <c r="AN90" s="173">
        <v>0</v>
      </c>
      <c r="AO90" s="247">
        <v>0</v>
      </c>
      <c r="AP90" s="252"/>
      <c r="AQ90" s="254"/>
      <c r="AR90" s="255"/>
      <c r="AT90" s="428"/>
      <c r="AU90" s="429"/>
      <c r="AV90" s="429"/>
      <c r="AW90" s="429"/>
    </row>
    <row r="91" spans="3:49" ht="60" customHeight="1" thickBot="1" x14ac:dyDescent="0.3">
      <c r="C91" s="371" t="s">
        <v>87</v>
      </c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3"/>
      <c r="AE91" s="162"/>
      <c r="AF91" s="163"/>
      <c r="AG91" s="163"/>
      <c r="AH91" s="163"/>
      <c r="AI91" s="163"/>
      <c r="AJ91" s="163"/>
      <c r="AK91" s="163"/>
      <c r="AL91" s="163"/>
      <c r="AM91" s="173">
        <f>46028.76-690.42</f>
        <v>45338.340000000004</v>
      </c>
      <c r="AN91" s="173">
        <v>0</v>
      </c>
      <c r="AO91" s="247">
        <v>2050</v>
      </c>
      <c r="AP91" s="252"/>
      <c r="AQ91" s="213"/>
      <c r="AR91" s="213"/>
    </row>
    <row r="92" spans="3:49" ht="60" customHeight="1" thickBot="1" x14ac:dyDescent="0.3">
      <c r="C92" s="371" t="s">
        <v>82</v>
      </c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3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f>7666-0.25</f>
        <v>7665.75</v>
      </c>
      <c r="AO92" s="232">
        <v>0</v>
      </c>
      <c r="AP92" s="222"/>
      <c r="AS92" s="285"/>
      <c r="AU92" s="258"/>
    </row>
    <row r="93" spans="3:49" ht="50.4" customHeight="1" thickBot="1" x14ac:dyDescent="0.3">
      <c r="C93" s="371" t="s">
        <v>86</v>
      </c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3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32">
        <v>0</v>
      </c>
      <c r="AP93" s="222"/>
      <c r="AQ93" s="222"/>
      <c r="AR93" s="222"/>
    </row>
    <row r="94" spans="3:49" ht="91.2" customHeight="1" thickBot="1" x14ac:dyDescent="0.3">
      <c r="C94" s="371" t="s">
        <v>84</v>
      </c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3"/>
      <c r="AE94" s="199"/>
      <c r="AF94" s="200"/>
      <c r="AG94" s="200"/>
      <c r="AH94" s="200"/>
      <c r="AI94" s="200"/>
      <c r="AJ94" s="200"/>
      <c r="AK94" s="200"/>
      <c r="AL94" s="200"/>
      <c r="AM94" s="172">
        <v>181</v>
      </c>
      <c r="AN94" s="172">
        <v>0</v>
      </c>
      <c r="AO94" s="232">
        <v>0</v>
      </c>
      <c r="AP94" s="221"/>
      <c r="AQ94" s="222"/>
      <c r="AR94" s="222"/>
    </row>
    <row r="95" spans="3:49" ht="46.8" customHeight="1" thickBot="1" x14ac:dyDescent="0.35">
      <c r="C95" s="371" t="s">
        <v>76</v>
      </c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3"/>
      <c r="AE95" s="199"/>
      <c r="AF95" s="200"/>
      <c r="AG95" s="200"/>
      <c r="AH95" s="200"/>
      <c r="AI95" s="200"/>
      <c r="AJ95" s="200"/>
      <c r="AK95" s="200"/>
      <c r="AL95" s="200"/>
      <c r="AM95" s="172">
        <f>2579.35+2633.95-2579.35+3354.9-3354.9+2579.35</f>
        <v>5213.2999999999993</v>
      </c>
      <c r="AN95" s="172">
        <v>0</v>
      </c>
      <c r="AO95" s="232">
        <v>0</v>
      </c>
      <c r="AP95" s="261"/>
      <c r="AQ95" s="254"/>
      <c r="AR95" s="286"/>
    </row>
    <row r="96" spans="3:49" ht="46.8" customHeight="1" thickBot="1" x14ac:dyDescent="0.3">
      <c r="C96" s="371" t="s">
        <v>77</v>
      </c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3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32">
        <v>0</v>
      </c>
      <c r="AP96" s="221"/>
      <c r="AQ96" s="222"/>
      <c r="AR96" s="222"/>
    </row>
    <row r="97" spans="3:48" ht="63.6" customHeight="1" thickBot="1" x14ac:dyDescent="0.3">
      <c r="C97" s="371" t="s">
        <v>94</v>
      </c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3"/>
      <c r="AE97" s="162"/>
      <c r="AF97" s="163"/>
      <c r="AG97" s="163"/>
      <c r="AH97" s="163"/>
      <c r="AI97" s="163"/>
      <c r="AJ97" s="163"/>
      <c r="AK97" s="163"/>
      <c r="AL97" s="163"/>
      <c r="AM97" s="173">
        <f>151.95+2000+4848.02</f>
        <v>6999.97</v>
      </c>
      <c r="AN97" s="173">
        <v>0</v>
      </c>
      <c r="AO97" s="232">
        <v>0</v>
      </c>
      <c r="AP97" s="221"/>
      <c r="AQ97" s="222"/>
      <c r="AR97" s="222"/>
    </row>
    <row r="98" spans="3:48" ht="74.400000000000006" hidden="1" customHeight="1" thickBot="1" x14ac:dyDescent="0.3">
      <c r="C98" s="386" t="s">
        <v>85</v>
      </c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8"/>
      <c r="AE98" s="476"/>
      <c r="AF98" s="477"/>
      <c r="AG98" s="476"/>
      <c r="AH98" s="476"/>
      <c r="AI98" s="476"/>
      <c r="AJ98" s="476"/>
      <c r="AK98" s="476"/>
      <c r="AL98" s="476"/>
      <c r="AM98" s="281">
        <v>0</v>
      </c>
      <c r="AN98" s="274">
        <v>0</v>
      </c>
      <c r="AO98" s="275">
        <v>0</v>
      </c>
      <c r="AP98" s="262"/>
      <c r="AQ98" s="273"/>
      <c r="AR98" s="286"/>
    </row>
    <row r="99" spans="3:48" ht="39.6" customHeight="1" thickBot="1" x14ac:dyDescent="0.3">
      <c r="C99" s="374" t="s">
        <v>88</v>
      </c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  <c r="AE99" s="4"/>
      <c r="AF99" s="14"/>
      <c r="AG99" s="4"/>
      <c r="AH99" s="4"/>
      <c r="AI99" s="4"/>
      <c r="AJ99" s="4"/>
      <c r="AK99" s="4"/>
      <c r="AL99" s="4"/>
      <c r="AM99" s="282">
        <f>70-7.05</f>
        <v>62.95</v>
      </c>
      <c r="AN99" s="173">
        <v>0</v>
      </c>
      <c r="AO99" s="232">
        <v>0</v>
      </c>
      <c r="AP99" s="265"/>
      <c r="AQ99" s="222"/>
      <c r="AR99" s="286"/>
    </row>
    <row r="100" spans="3:48" ht="70.8" customHeight="1" thickBot="1" x14ac:dyDescent="0.3">
      <c r="C100" s="374" t="s">
        <v>95</v>
      </c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  <c r="AE100" s="4"/>
      <c r="AF100" s="14"/>
      <c r="AG100" s="4"/>
      <c r="AH100" s="4"/>
      <c r="AI100" s="4"/>
      <c r="AJ100" s="4"/>
      <c r="AK100" s="4"/>
      <c r="AL100" s="4"/>
      <c r="AM100" s="282">
        <f>169.61505+144.48689+0.01</f>
        <v>314.11194</v>
      </c>
      <c r="AN100" s="173">
        <v>0</v>
      </c>
      <c r="AO100" s="232">
        <v>0</v>
      </c>
      <c r="AP100" s="252"/>
      <c r="AQ100" s="222"/>
      <c r="AR100" s="222"/>
    </row>
    <row r="101" spans="3:48" ht="55.2" customHeight="1" thickBot="1" x14ac:dyDescent="0.3">
      <c r="C101" s="374" t="s">
        <v>96</v>
      </c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  <c r="AE101" s="4"/>
      <c r="AF101" s="14"/>
      <c r="AG101" s="4"/>
      <c r="AH101" s="4"/>
      <c r="AI101" s="4"/>
      <c r="AJ101" s="4"/>
      <c r="AK101" s="4"/>
      <c r="AL101" s="4"/>
      <c r="AM101" s="282">
        <v>1695</v>
      </c>
      <c r="AN101" s="173">
        <v>0</v>
      </c>
      <c r="AO101" s="232">
        <v>0</v>
      </c>
      <c r="AP101" s="265"/>
      <c r="AQ101" s="222"/>
      <c r="AR101" s="287"/>
    </row>
    <row r="102" spans="3:48" ht="45.6" customHeight="1" thickBot="1" x14ac:dyDescent="0.3">
      <c r="C102" s="374" t="s">
        <v>97</v>
      </c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  <c r="AE102" s="4"/>
      <c r="AF102" s="14"/>
      <c r="AG102" s="4"/>
      <c r="AH102" s="4"/>
      <c r="AI102" s="4"/>
      <c r="AJ102" s="4"/>
      <c r="AK102" s="4"/>
      <c r="AL102" s="4"/>
      <c r="AM102" s="282">
        <v>8380.49</v>
      </c>
      <c r="AN102" s="173">
        <v>0</v>
      </c>
      <c r="AO102" s="232">
        <v>0</v>
      </c>
      <c r="AP102" s="265"/>
      <c r="AQ102" s="222"/>
      <c r="AR102" s="256"/>
    </row>
    <row r="103" spans="3:48" ht="45.6" customHeight="1" thickBot="1" x14ac:dyDescent="0.3">
      <c r="C103" s="374" t="s">
        <v>98</v>
      </c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  <c r="AE103" s="4"/>
      <c r="AF103" s="14"/>
      <c r="AG103" s="4"/>
      <c r="AH103" s="4"/>
      <c r="AI103" s="4"/>
      <c r="AJ103" s="4"/>
      <c r="AK103" s="4"/>
      <c r="AL103" s="4"/>
      <c r="AM103" s="282">
        <v>5951.3</v>
      </c>
      <c r="AN103" s="173">
        <v>153722.9</v>
      </c>
      <c r="AO103" s="232">
        <v>0</v>
      </c>
      <c r="AP103" s="265"/>
      <c r="AQ103" s="276"/>
      <c r="AR103" s="286"/>
      <c r="AS103" s="288"/>
    </row>
    <row r="104" spans="3:48" ht="45.6" customHeight="1" thickBot="1" x14ac:dyDescent="0.35">
      <c r="C104" s="374" t="s">
        <v>101</v>
      </c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  <c r="AE104" s="4"/>
      <c r="AF104" s="14"/>
      <c r="AG104" s="4"/>
      <c r="AH104" s="4"/>
      <c r="AI104" s="4"/>
      <c r="AJ104" s="4"/>
      <c r="AK104" s="4"/>
      <c r="AL104" s="4"/>
      <c r="AM104" s="282">
        <v>0</v>
      </c>
      <c r="AN104" s="173">
        <v>35112</v>
      </c>
      <c r="AO104" s="232">
        <v>0</v>
      </c>
      <c r="AP104" s="210"/>
      <c r="AQ104" s="276"/>
      <c r="AR104" s="222"/>
      <c r="AS104" s="263"/>
      <c r="AT104" s="289"/>
      <c r="AU104" s="290"/>
      <c r="AV104" s="290"/>
    </row>
    <row r="105" spans="3:48" ht="45.6" customHeight="1" thickBot="1" x14ac:dyDescent="0.3">
      <c r="C105" s="389" t="s">
        <v>99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1"/>
      <c r="AE105" s="478"/>
      <c r="AF105" s="479"/>
      <c r="AG105" s="478"/>
      <c r="AH105" s="478"/>
      <c r="AI105" s="478"/>
      <c r="AJ105" s="478"/>
      <c r="AK105" s="478"/>
      <c r="AL105" s="478"/>
      <c r="AM105" s="283">
        <f>AM106</f>
        <v>25000</v>
      </c>
      <c r="AN105" s="283">
        <f t="shared" ref="AN105:AO105" si="15">AN106</f>
        <v>0</v>
      </c>
      <c r="AO105" s="480">
        <f t="shared" si="15"/>
        <v>0</v>
      </c>
      <c r="AP105" s="210"/>
      <c r="AQ105" s="222"/>
      <c r="AR105" s="222"/>
    </row>
    <row r="106" spans="3:48" ht="45.6" customHeight="1" thickBot="1" x14ac:dyDescent="0.3">
      <c r="C106" s="392" t="s">
        <v>100</v>
      </c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  <c r="AE106" s="249"/>
      <c r="AF106" s="481"/>
      <c r="AG106" s="249"/>
      <c r="AH106" s="249"/>
      <c r="AI106" s="249"/>
      <c r="AJ106" s="249"/>
      <c r="AK106" s="249"/>
      <c r="AL106" s="249"/>
      <c r="AM106" s="172">
        <v>25000</v>
      </c>
      <c r="AN106" s="173">
        <v>0</v>
      </c>
      <c r="AO106" s="232">
        <v>0</v>
      </c>
      <c r="AP106" s="262"/>
      <c r="AQ106" s="222"/>
      <c r="AR106" s="222"/>
    </row>
    <row r="107" spans="3:48" ht="52.8" customHeight="1" thickBot="1" x14ac:dyDescent="0.45">
      <c r="C107" s="366" t="s">
        <v>70</v>
      </c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8"/>
      <c r="AE107" s="194"/>
      <c r="AF107" s="195" t="e">
        <f t="shared" ref="AF107:AL107" si="16">AF7+AF72</f>
        <v>#REF!</v>
      </c>
      <c r="AG107" s="196" t="e">
        <f t="shared" si="16"/>
        <v>#REF!</v>
      </c>
      <c r="AH107" s="195" t="e">
        <f t="shared" si="16"/>
        <v>#REF!</v>
      </c>
      <c r="AI107" s="195" t="e">
        <f t="shared" si="16"/>
        <v>#REF!</v>
      </c>
      <c r="AJ107" s="195" t="e">
        <f t="shared" si="16"/>
        <v>#REF!</v>
      </c>
      <c r="AK107" s="195" t="e">
        <f t="shared" si="16"/>
        <v>#REF!</v>
      </c>
      <c r="AL107" s="197" t="e">
        <f t="shared" si="16"/>
        <v>#REF!</v>
      </c>
      <c r="AM107" s="198">
        <f>AM7+AM72+AM105</f>
        <v>1289764.16194</v>
      </c>
      <c r="AN107" s="174">
        <f>AN7+AN72</f>
        <v>3010645.5980600002</v>
      </c>
      <c r="AO107" s="248">
        <f>AO7+AO72</f>
        <v>792283.63312999997</v>
      </c>
      <c r="AP107" s="257"/>
      <c r="AQ107" s="257"/>
      <c r="AR107" s="257"/>
    </row>
    <row r="108" spans="3:48" ht="81.599999999999994" customHeight="1" x14ac:dyDescent="0.25">
      <c r="C108" t="s">
        <v>36</v>
      </c>
      <c r="AN108" s="158"/>
      <c r="AR108" s="286"/>
      <c r="AS108" s="256"/>
    </row>
    <row r="109" spans="3:48" ht="61.5" customHeight="1" x14ac:dyDescent="0.6"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13"/>
      <c r="AM109" s="159"/>
    </row>
    <row r="110" spans="3:48" ht="138.75" customHeight="1" x14ac:dyDescent="0.25">
      <c r="C110" s="377" t="s">
        <v>36</v>
      </c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5"/>
      <c r="AF110" s="15"/>
    </row>
    <row r="111" spans="3:48" ht="73.5" customHeight="1" x14ac:dyDescent="0.6">
      <c r="C111" s="378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5"/>
      <c r="AF111" s="16"/>
    </row>
    <row r="112" spans="3:48" ht="208.5" customHeight="1" x14ac:dyDescent="0.6">
      <c r="C112" s="335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6"/>
      <c r="AF112" s="12"/>
    </row>
    <row r="113" spans="3:32" ht="84" customHeight="1" x14ac:dyDescent="0.6"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12"/>
    </row>
    <row r="114" spans="3:32" ht="108.75" customHeight="1" x14ac:dyDescent="0.25">
      <c r="C114" s="400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"/>
      <c r="AF114" s="15"/>
    </row>
    <row r="115" spans="3:32" ht="151.5" hidden="1" customHeight="1" x14ac:dyDescent="0.6">
      <c r="C115" s="378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4"/>
      <c r="AF115" s="14"/>
    </row>
    <row r="116" spans="3:32" ht="46.5" hidden="1" customHeight="1" x14ac:dyDescent="0.25">
      <c r="C116" s="398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10"/>
      <c r="AF116" s="12"/>
    </row>
    <row r="117" spans="3:32" ht="121.5" hidden="1" customHeight="1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4"/>
    </row>
    <row r="118" spans="3:32" ht="119.25" hidden="1" customHeight="1" thickBot="1" x14ac:dyDescent="0.3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14"/>
    </row>
    <row r="119" spans="3:32" ht="193.5" customHeight="1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4"/>
    </row>
    <row r="120" spans="3:32" ht="53.25" customHeight="1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4"/>
    </row>
    <row r="121" spans="3:32" ht="126.75" customHeight="1" x14ac:dyDescent="0.7">
      <c r="C121" s="396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7"/>
      <c r="AF121" s="11"/>
    </row>
    <row r="122" spans="3:32" ht="68.25" customHeight="1" x14ac:dyDescent="0.6">
      <c r="C122" s="402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403"/>
      <c r="AC122" s="403"/>
      <c r="AD122" s="403"/>
      <c r="AE122" s="4"/>
      <c r="AF122" s="17"/>
    </row>
    <row r="123" spans="3:32" ht="80.25" customHeight="1" x14ac:dyDescent="0.6">
      <c r="C123" s="393"/>
      <c r="D123" s="395"/>
      <c r="E123" s="395"/>
      <c r="F123" s="395"/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4"/>
      <c r="AF123" s="15"/>
    </row>
    <row r="124" spans="3:32" ht="158.25" customHeight="1" x14ac:dyDescent="0.6">
      <c r="C124" s="33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4"/>
      <c r="AF124" s="15"/>
    </row>
    <row r="125" spans="3:32" ht="150.75" customHeight="1" x14ac:dyDescent="0.6">
      <c r="C125" s="33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4"/>
      <c r="AF125" s="15"/>
    </row>
    <row r="126" spans="3:32" ht="150.75" customHeight="1" x14ac:dyDescent="0.6">
      <c r="C126" s="33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4"/>
      <c r="AF126" s="15"/>
    </row>
    <row r="127" spans="3:32" ht="52.5" customHeight="1" x14ac:dyDescent="0.6">
      <c r="C127" s="33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4"/>
      <c r="AF127" s="15"/>
    </row>
    <row r="128" spans="3:32" ht="60" customHeight="1" x14ac:dyDescent="0.6">
      <c r="C128" s="335"/>
      <c r="D128" s="395"/>
      <c r="E128" s="395"/>
      <c r="F128" s="395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4"/>
      <c r="AF128" s="15"/>
    </row>
    <row r="129" spans="3:32" ht="57.75" customHeight="1" x14ac:dyDescent="0.6">
      <c r="C129" s="402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4"/>
      <c r="AF129" s="15"/>
    </row>
    <row r="130" spans="3:32" ht="80.25" customHeight="1" x14ac:dyDescent="0.6">
      <c r="C130" s="406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4"/>
      <c r="AF130" s="18"/>
    </row>
    <row r="131" spans="3:32" ht="170.25" customHeight="1" x14ac:dyDescent="0.6">
      <c r="C131" s="406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4"/>
      <c r="AF131" s="18"/>
    </row>
    <row r="132" spans="3:32" ht="77.25" customHeight="1" x14ac:dyDescent="0.6">
      <c r="C132" s="33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4"/>
      <c r="AF132" s="15"/>
    </row>
    <row r="133" spans="3:32" ht="101.25" customHeight="1" x14ac:dyDescent="0.6">
      <c r="C133" s="33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4"/>
      <c r="AF133" s="15"/>
    </row>
    <row r="134" spans="3:32" ht="86.25" customHeight="1" x14ac:dyDescent="0.25"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"/>
      <c r="AF134" s="15"/>
    </row>
    <row r="135" spans="3:32" ht="87.75" customHeight="1" x14ac:dyDescent="0.25">
      <c r="C135" s="404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405"/>
      <c r="AA135" s="405"/>
      <c r="AB135" s="405"/>
      <c r="AC135" s="405"/>
      <c r="AD135" s="405"/>
      <c r="AE135" s="4"/>
      <c r="AF135" s="15"/>
    </row>
    <row r="136" spans="3:32" ht="138.6" customHeight="1" x14ac:dyDescent="0.25">
      <c r="C136" s="404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5"/>
      <c r="AC136" s="405"/>
      <c r="AD136" s="405"/>
      <c r="AE136" s="4"/>
      <c r="AF136" s="15"/>
    </row>
    <row r="137" spans="3:32" ht="126.6" customHeight="1" x14ac:dyDescent="0.5">
      <c r="C137" s="404"/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405"/>
      <c r="AA137" s="405"/>
      <c r="AB137" s="405"/>
      <c r="AC137" s="405"/>
      <c r="AD137" s="405"/>
      <c r="AE137" s="3"/>
      <c r="AF137" s="15"/>
    </row>
    <row r="138" spans="3:32" ht="136.19999999999999" customHeight="1" x14ac:dyDescent="0.25">
      <c r="C138" s="404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"/>
      <c r="AF138" s="19"/>
    </row>
    <row r="139" spans="3:32" ht="37.799999999999997" x14ac:dyDescent="0.25">
      <c r="C139" s="404"/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5"/>
      <c r="AC139" s="405"/>
      <c r="AD139" s="405"/>
      <c r="AE139" s="4"/>
      <c r="AF139" s="12"/>
    </row>
    <row r="140" spans="3:32" ht="37.799999999999997" x14ac:dyDescent="0.25">
      <c r="C140" s="393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1"/>
      <c r="AF140" s="20"/>
    </row>
    <row r="141" spans="3:32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0"/>
    </row>
    <row r="142" spans="3:32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0"/>
    </row>
    <row r="143" spans="3:32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0"/>
    </row>
    <row r="144" spans="3:32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0"/>
    </row>
    <row r="145" spans="3:32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0"/>
    </row>
    <row r="146" spans="3:3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0"/>
    </row>
    <row r="155" spans="3:32" ht="60.6" x14ac:dyDescent="1">
      <c r="AF155" s="22"/>
    </row>
  </sheetData>
  <mergeCells count="136">
    <mergeCell ref="AT90:AW90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C104:AD104"/>
    <mergeCell ref="C140:AD140"/>
    <mergeCell ref="C127:AD127"/>
    <mergeCell ref="C121:AD121"/>
    <mergeCell ref="C116:AD116"/>
    <mergeCell ref="C114:AD114"/>
    <mergeCell ref="C129:AD129"/>
    <mergeCell ref="C128:AD128"/>
    <mergeCell ref="C115:AD115"/>
    <mergeCell ref="C126:AD126"/>
    <mergeCell ref="C123:AD123"/>
    <mergeCell ref="C125:AD125"/>
    <mergeCell ref="C122:AD122"/>
    <mergeCell ref="C124:AD124"/>
    <mergeCell ref="C137:AD137"/>
    <mergeCell ref="C138:AD138"/>
    <mergeCell ref="C135:AD135"/>
    <mergeCell ref="C139:AD139"/>
    <mergeCell ref="C136:AD136"/>
    <mergeCell ref="C133:AD133"/>
    <mergeCell ref="C131:AD131"/>
    <mergeCell ref="C130:AD130"/>
    <mergeCell ref="C132:AD132"/>
    <mergeCell ref="C134:AD134"/>
    <mergeCell ref="C73:AD73"/>
    <mergeCell ref="C92:AD92"/>
    <mergeCell ref="C93:AD93"/>
    <mergeCell ref="C97:AD97"/>
    <mergeCell ref="C99:AD99"/>
    <mergeCell ref="C110:AD110"/>
    <mergeCell ref="C111:AD111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8:AD98"/>
    <mergeCell ref="C100:AD100"/>
    <mergeCell ref="C101:AD101"/>
    <mergeCell ref="C102:AD102"/>
    <mergeCell ref="C103:AD103"/>
    <mergeCell ref="C105:AD105"/>
    <mergeCell ref="C106:AD106"/>
    <mergeCell ref="C112:AD112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7:AD107"/>
    <mergeCell ref="C74:AD74"/>
    <mergeCell ref="C80:AD80"/>
    <mergeCell ref="AT104:AV104"/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AA13:AD13"/>
    <mergeCell ref="C81:AD81"/>
    <mergeCell ref="C78:AD78"/>
    <mergeCell ref="C84:AD84"/>
    <mergeCell ref="C82:AD82"/>
    <mergeCell ref="C72:AD72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2021-12-16T09:07:48Z</cp:lastPrinted>
  <dcterms:created xsi:type="dcterms:W3CDTF">2005-09-14T12:04:44Z</dcterms:created>
  <dcterms:modified xsi:type="dcterms:W3CDTF">2021-12-16T09:09:50Z</dcterms:modified>
</cp:coreProperties>
</file>