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2024-2026'!$11:$12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2024-2026'!$A$1:$K$889</definedName>
    <definedName name="_xlnm.Print_Area" localSheetId="1">'Целевые 2024-2026'!$A$1:$U$729</definedName>
  </definedNames>
  <calcPr calcId="145621"/>
  <fileRecoveryPr repairLoad="1"/>
</workbook>
</file>

<file path=xl/calcChain.xml><?xml version="1.0" encoding="utf-8"?>
<calcChain xmlns="http://schemas.openxmlformats.org/spreadsheetml/2006/main">
  <c r="G395" i="7" l="1"/>
  <c r="H395" i="7"/>
  <c r="I395" i="7"/>
  <c r="J395" i="7"/>
  <c r="F395" i="7"/>
  <c r="H436" i="7"/>
  <c r="J436" i="7"/>
  <c r="F436" i="7"/>
  <c r="F437" i="7"/>
  <c r="E389" i="9"/>
  <c r="F389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0" i="9" s="1"/>
  <c r="D389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I549" i="7" s="1"/>
  <c r="I548" i="7" s="1"/>
  <c r="I547" i="7" s="1"/>
  <c r="I546" i="7" s="1"/>
  <c r="I545" i="7" s="1"/>
  <c r="I544" i="7" s="1"/>
  <c r="G487" i="7"/>
  <c r="G420" i="7"/>
  <c r="AD946" i="2" l="1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4" i="9"/>
  <c r="H374" i="9"/>
  <c r="I374" i="9"/>
  <c r="J374" i="9"/>
  <c r="K374" i="9"/>
  <c r="L374" i="9"/>
  <c r="M374" i="9"/>
  <c r="N374" i="9"/>
  <c r="O374" i="9"/>
  <c r="P374" i="9"/>
  <c r="Q374" i="9"/>
  <c r="R374" i="9"/>
  <c r="S374" i="9"/>
  <c r="T374" i="9"/>
  <c r="U374" i="9"/>
  <c r="V374" i="9"/>
  <c r="W374" i="9"/>
  <c r="X374" i="9"/>
  <c r="Y374" i="9"/>
  <c r="Z374" i="9"/>
  <c r="AA374" i="9"/>
  <c r="AB374" i="9"/>
  <c r="AC374" i="9"/>
  <c r="AD374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78" i="9"/>
  <c r="D377" i="9" s="1"/>
  <c r="D376" i="9" s="1"/>
  <c r="D375" i="9" s="1"/>
  <c r="D374" i="9" s="1"/>
  <c r="D373" i="9" s="1"/>
  <c r="E378" i="9"/>
  <c r="E377" i="9" s="1"/>
  <c r="E376" i="9" s="1"/>
  <c r="E375" i="9" s="1"/>
  <c r="E374" i="9" s="1"/>
  <c r="E373" i="9" s="1"/>
  <c r="F378" i="9"/>
  <c r="F377" i="9" s="1"/>
  <c r="F376" i="9" s="1"/>
  <c r="F375" i="9" s="1"/>
  <c r="F374" i="9" s="1"/>
  <c r="F373" i="9" s="1"/>
  <c r="AD876" i="2"/>
  <c r="AD982" i="2"/>
  <c r="AD949" i="2"/>
  <c r="AD127" i="2"/>
  <c r="AD240" i="2"/>
  <c r="AD99" i="2" l="1"/>
  <c r="AD302" i="2"/>
  <c r="AD472" i="2"/>
  <c r="AD482" i="2"/>
  <c r="AD768" i="2"/>
  <c r="J560" i="7"/>
  <c r="J559" i="7" s="1"/>
  <c r="J558" i="7" s="1"/>
  <c r="H560" i="7"/>
  <c r="H559" i="7" s="1"/>
  <c r="H558" i="7" s="1"/>
  <c r="F560" i="7"/>
  <c r="F559" i="7" s="1"/>
  <c r="F558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78" i="7" s="1"/>
  <c r="AD651" i="2"/>
  <c r="AD418" i="2"/>
  <c r="AD415" i="2"/>
  <c r="AD340" i="2"/>
  <c r="AD389" i="2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G750" i="7"/>
  <c r="G749" i="7" s="1"/>
  <c r="G748" i="7" s="1"/>
  <c r="G743" i="7" s="1"/>
  <c r="I750" i="7"/>
  <c r="I749" i="7" s="1"/>
  <c r="I748" i="7" s="1"/>
  <c r="I743" i="7" s="1"/>
  <c r="K750" i="7"/>
  <c r="K749" i="7" s="1"/>
  <c r="K748" i="7" s="1"/>
  <c r="K743" i="7" s="1"/>
  <c r="J751" i="7"/>
  <c r="J750" i="7" s="1"/>
  <c r="J749" i="7" s="1"/>
  <c r="J748" i="7" s="1"/>
  <c r="H751" i="7"/>
  <c r="H750" i="7" s="1"/>
  <c r="H749" i="7" s="1"/>
  <c r="H748" i="7" s="1"/>
  <c r="F751" i="7"/>
  <c r="F750" i="7" s="1"/>
  <c r="F749" i="7" s="1"/>
  <c r="F748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27" i="9"/>
  <c r="G726" i="9" s="1"/>
  <c r="H727" i="9"/>
  <c r="H726" i="9" s="1"/>
  <c r="I727" i="9"/>
  <c r="I726" i="9" s="1"/>
  <c r="J727" i="9"/>
  <c r="J726" i="9" s="1"/>
  <c r="K727" i="9"/>
  <c r="K726" i="9" s="1"/>
  <c r="L727" i="9"/>
  <c r="L726" i="9" s="1"/>
  <c r="M727" i="9"/>
  <c r="M726" i="9" s="1"/>
  <c r="N727" i="9"/>
  <c r="N726" i="9" s="1"/>
  <c r="O727" i="9"/>
  <c r="O726" i="9" s="1"/>
  <c r="P727" i="9"/>
  <c r="P726" i="9" s="1"/>
  <c r="Q727" i="9"/>
  <c r="Q726" i="9" s="1"/>
  <c r="R727" i="9"/>
  <c r="R726" i="9" s="1"/>
  <c r="S727" i="9"/>
  <c r="S726" i="9" s="1"/>
  <c r="T727" i="9"/>
  <c r="T726" i="9" s="1"/>
  <c r="U727" i="9"/>
  <c r="U726" i="9" s="1"/>
  <c r="V727" i="9"/>
  <c r="V726" i="9" s="1"/>
  <c r="W727" i="9"/>
  <c r="W726" i="9" s="1"/>
  <c r="X727" i="9"/>
  <c r="X726" i="9" s="1"/>
  <c r="Y727" i="9"/>
  <c r="Y726" i="9" s="1"/>
  <c r="Z727" i="9"/>
  <c r="Z726" i="9" s="1"/>
  <c r="AA727" i="9"/>
  <c r="AA726" i="9" s="1"/>
  <c r="AB727" i="9"/>
  <c r="AB726" i="9" s="1"/>
  <c r="AC727" i="9"/>
  <c r="AC726" i="9" s="1"/>
  <c r="AD727" i="9"/>
  <c r="AD726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2" i="9"/>
  <c r="H632" i="9"/>
  <c r="I632" i="9"/>
  <c r="J632" i="9"/>
  <c r="K632" i="9"/>
  <c r="L632" i="9"/>
  <c r="M632" i="9"/>
  <c r="N632" i="9"/>
  <c r="O632" i="9"/>
  <c r="P632" i="9"/>
  <c r="Q632" i="9"/>
  <c r="R632" i="9"/>
  <c r="S632" i="9"/>
  <c r="T632" i="9"/>
  <c r="U632" i="9"/>
  <c r="V632" i="9"/>
  <c r="W632" i="9"/>
  <c r="X632" i="9"/>
  <c r="Y632" i="9"/>
  <c r="Z632" i="9"/>
  <c r="AA632" i="9"/>
  <c r="AB632" i="9"/>
  <c r="AC632" i="9"/>
  <c r="AD632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3" i="9" s="1"/>
  <c r="E632" i="9" s="1"/>
  <c r="E631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0" i="9"/>
  <c r="H490" i="9"/>
  <c r="I490" i="9"/>
  <c r="J490" i="9"/>
  <c r="K490" i="9"/>
  <c r="L490" i="9"/>
  <c r="M490" i="9"/>
  <c r="N490" i="9"/>
  <c r="O490" i="9"/>
  <c r="P490" i="9"/>
  <c r="Q490" i="9"/>
  <c r="R490" i="9"/>
  <c r="S490" i="9"/>
  <c r="T490" i="9"/>
  <c r="U490" i="9"/>
  <c r="V490" i="9"/>
  <c r="W490" i="9"/>
  <c r="X490" i="9"/>
  <c r="Y490" i="9"/>
  <c r="Z490" i="9"/>
  <c r="AA490" i="9"/>
  <c r="AB490" i="9"/>
  <c r="AC490" i="9"/>
  <c r="AD490" i="9"/>
  <c r="G637" i="7"/>
  <c r="G636" i="7" s="1"/>
  <c r="G635" i="7" s="1"/>
  <c r="G634" i="7" s="1"/>
  <c r="G633" i="7" s="1"/>
  <c r="G632" i="7" s="1"/>
  <c r="I637" i="7"/>
  <c r="I636" i="7" s="1"/>
  <c r="I635" i="7" s="1"/>
  <c r="I634" i="7" s="1"/>
  <c r="I633" i="7" s="1"/>
  <c r="I632" i="7" s="1"/>
  <c r="K637" i="7"/>
  <c r="K636" i="7" s="1"/>
  <c r="K635" i="7" s="1"/>
  <c r="K634" i="7" s="1"/>
  <c r="K633" i="7" s="1"/>
  <c r="K632" i="7" s="1"/>
  <c r="J638" i="7"/>
  <c r="F494" i="9" s="1"/>
  <c r="F493" i="9" s="1"/>
  <c r="F492" i="9" s="1"/>
  <c r="F491" i="9" s="1"/>
  <c r="F490" i="9" s="1"/>
  <c r="F489" i="9" s="1"/>
  <c r="H638" i="7"/>
  <c r="H637" i="7" s="1"/>
  <c r="H636" i="7" s="1"/>
  <c r="H635" i="7" s="1"/>
  <c r="H634" i="7" s="1"/>
  <c r="H633" i="7" s="1"/>
  <c r="H632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58" i="9" s="1"/>
  <c r="E357" i="9" s="1"/>
  <c r="E356" i="9" s="1"/>
  <c r="E355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3" i="9"/>
  <c r="F632" i="9" s="1"/>
  <c r="F631" i="9" s="1"/>
  <c r="D28" i="9"/>
  <c r="D27" i="9" s="1"/>
  <c r="D26" i="9" s="1"/>
  <c r="D25" i="9" s="1"/>
  <c r="E28" i="9"/>
  <c r="E27" i="9" s="1"/>
  <c r="E26" i="9" s="1"/>
  <c r="E25" i="9" s="1"/>
  <c r="F28" i="9"/>
  <c r="F27" i="9" s="1"/>
  <c r="F26" i="9" s="1"/>
  <c r="F25" i="9" s="1"/>
  <c r="AE910" i="2"/>
  <c r="AE909" i="2" s="1"/>
  <c r="AE908" i="2" s="1"/>
  <c r="AE907" i="2" s="1"/>
  <c r="AE906" i="2" s="1"/>
  <c r="F435" i="7"/>
  <c r="D633" i="9" s="1"/>
  <c r="D632" i="9" s="1"/>
  <c r="D631" i="9" s="1"/>
  <c r="F638" i="7"/>
  <c r="F637" i="7" s="1"/>
  <c r="F636" i="7" s="1"/>
  <c r="F635" i="7" s="1"/>
  <c r="F634" i="7" s="1"/>
  <c r="F633" i="7" s="1"/>
  <c r="F632" i="7" s="1"/>
  <c r="D728" i="9"/>
  <c r="D727" i="9" s="1"/>
  <c r="D726" i="9" s="1"/>
  <c r="E728" i="9"/>
  <c r="E727" i="9" s="1"/>
  <c r="E726" i="9" s="1"/>
  <c r="F728" i="9"/>
  <c r="F727" i="9" s="1"/>
  <c r="F726" i="9" s="1"/>
  <c r="H434" i="7"/>
  <c r="H433" i="7" s="1"/>
  <c r="H432" i="7" s="1"/>
  <c r="H431" i="7" s="1"/>
  <c r="H430" i="7" s="1"/>
  <c r="E494" i="9"/>
  <c r="E493" i="9" s="1"/>
  <c r="E492" i="9" s="1"/>
  <c r="E491" i="9" s="1"/>
  <c r="E490" i="9" s="1"/>
  <c r="E489" i="9" s="1"/>
  <c r="J637" i="7"/>
  <c r="J636" i="7" s="1"/>
  <c r="J635" i="7" s="1"/>
  <c r="J634" i="7" s="1"/>
  <c r="J633" i="7" s="1"/>
  <c r="J632" i="7" s="1"/>
  <c r="H408" i="7"/>
  <c r="H407" i="7" s="1"/>
  <c r="H406" i="7" s="1"/>
  <c r="D358" i="9"/>
  <c r="D357" i="9" s="1"/>
  <c r="D356" i="9" s="1"/>
  <c r="D355" i="9" s="1"/>
  <c r="J409" i="7"/>
  <c r="E41" i="9"/>
  <c r="E40" i="9" s="1"/>
  <c r="F41" i="9"/>
  <c r="F40" i="9" s="1"/>
  <c r="J766" i="7"/>
  <c r="J765" i="7" s="1"/>
  <c r="H766" i="7"/>
  <c r="H765" i="7" s="1"/>
  <c r="H764" i="7" s="1"/>
  <c r="H763" i="7" s="1"/>
  <c r="F766" i="7"/>
  <c r="F765" i="7" s="1"/>
  <c r="F764" i="7" s="1"/>
  <c r="F763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4" i="9"/>
  <c r="D493" i="9" s="1"/>
  <c r="D492" i="9" s="1"/>
  <c r="D491" i="9" s="1"/>
  <c r="D490" i="9" s="1"/>
  <c r="D489" i="9" s="1"/>
  <c r="F358" i="9"/>
  <c r="F357" i="9" s="1"/>
  <c r="F356" i="9" s="1"/>
  <c r="F355" i="9" s="1"/>
  <c r="J408" i="7"/>
  <c r="J407" i="7" s="1"/>
  <c r="J406" i="7" s="1"/>
  <c r="J764" i="7"/>
  <c r="J763" i="7" s="1"/>
  <c r="F43" i="9"/>
  <c r="E43" i="9"/>
  <c r="D43" i="9"/>
  <c r="D42" i="9" s="1"/>
  <c r="D41" i="9" s="1"/>
  <c r="D40" i="9" s="1"/>
  <c r="F165" i="9"/>
  <c r="F164" i="9" s="1"/>
  <c r="F163" i="9" s="1"/>
  <c r="F72" i="9"/>
  <c r="F71" i="9" s="1"/>
  <c r="F70" i="9" s="1"/>
  <c r="E72" i="9"/>
  <c r="E71" i="9" s="1"/>
  <c r="E70" i="9" s="1"/>
  <c r="F795" i="7"/>
  <c r="D72" i="9" s="1"/>
  <c r="D71" i="9" s="1"/>
  <c r="D70" i="9" s="1"/>
  <c r="H794" i="7"/>
  <c r="H793" i="7" s="1"/>
  <c r="J794" i="7"/>
  <c r="J793" i="7" s="1"/>
  <c r="H666" i="7"/>
  <c r="H665" i="7" s="1"/>
  <c r="J666" i="7"/>
  <c r="J665" i="7" s="1"/>
  <c r="F667" i="7"/>
  <c r="F666" i="7" s="1"/>
  <c r="F665" i="7" s="1"/>
  <c r="E165" i="9" l="1"/>
  <c r="E164" i="9" s="1"/>
  <c r="E163" i="9" s="1"/>
  <c r="F794" i="7"/>
  <c r="F793" i="7" s="1"/>
  <c r="D165" i="9"/>
  <c r="D164" i="9" s="1"/>
  <c r="D163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5" i="9" l="1"/>
  <c r="G74" i="9" s="1"/>
  <c r="H75" i="9"/>
  <c r="H74" i="9" s="1"/>
  <c r="I75" i="9"/>
  <c r="I74" i="9" s="1"/>
  <c r="J75" i="9"/>
  <c r="J74" i="9" s="1"/>
  <c r="K75" i="9"/>
  <c r="K74" i="9" s="1"/>
  <c r="L75" i="9"/>
  <c r="L74" i="9" s="1"/>
  <c r="M75" i="9"/>
  <c r="M74" i="9" s="1"/>
  <c r="N75" i="9"/>
  <c r="N74" i="9" s="1"/>
  <c r="O75" i="9"/>
  <c r="O74" i="9" s="1"/>
  <c r="P75" i="9"/>
  <c r="P74" i="9" s="1"/>
  <c r="Q75" i="9"/>
  <c r="Q74" i="9" s="1"/>
  <c r="R75" i="9"/>
  <c r="R74" i="9" s="1"/>
  <c r="S75" i="9"/>
  <c r="S74" i="9" s="1"/>
  <c r="T75" i="9"/>
  <c r="T74" i="9" s="1"/>
  <c r="U75" i="9"/>
  <c r="U74" i="9" s="1"/>
  <c r="V75" i="9"/>
  <c r="V74" i="9" s="1"/>
  <c r="W75" i="9"/>
  <c r="W74" i="9" s="1"/>
  <c r="X75" i="9"/>
  <c r="X74" i="9" s="1"/>
  <c r="Y75" i="9"/>
  <c r="Y74" i="9" s="1"/>
  <c r="Z75" i="9"/>
  <c r="Z74" i="9" s="1"/>
  <c r="AA75" i="9"/>
  <c r="AA74" i="9" s="1"/>
  <c r="AB75" i="9"/>
  <c r="AB74" i="9" s="1"/>
  <c r="AC75" i="9"/>
  <c r="AC74" i="9" s="1"/>
  <c r="AD75" i="9"/>
  <c r="AD74" i="9" s="1"/>
  <c r="J799" i="7"/>
  <c r="F76" i="9" s="1"/>
  <c r="F75" i="9" s="1"/>
  <c r="F74" i="9" s="1"/>
  <c r="F73" i="9" s="1"/>
  <c r="H799" i="7"/>
  <c r="E76" i="9" s="1"/>
  <c r="E75" i="9" s="1"/>
  <c r="E74" i="9" s="1"/>
  <c r="E73" i="9" s="1"/>
  <c r="F799" i="7"/>
  <c r="F798" i="7" s="1"/>
  <c r="F797" i="7" s="1"/>
  <c r="F796" i="7" s="1"/>
  <c r="AE428" i="2"/>
  <c r="AE427" i="2" s="1"/>
  <c r="AE426" i="2" s="1"/>
  <c r="AF428" i="2"/>
  <c r="AF427" i="2" s="1"/>
  <c r="AF426" i="2" s="1"/>
  <c r="AD428" i="2"/>
  <c r="AD427" i="2" s="1"/>
  <c r="AD426" i="2" s="1"/>
  <c r="J798" i="7" l="1"/>
  <c r="J797" i="7" s="1"/>
  <c r="J796" i="7" s="1"/>
  <c r="H798" i="7"/>
  <c r="H797" i="7" s="1"/>
  <c r="H796" i="7" s="1"/>
  <c r="D76" i="9"/>
  <c r="D75" i="9" s="1"/>
  <c r="D74" i="9" s="1"/>
  <c r="D73" i="9" s="1"/>
  <c r="AD725" i="2"/>
  <c r="AD171" i="2"/>
  <c r="J439" i="7" l="1"/>
  <c r="J438" i="7" s="1"/>
  <c r="H439" i="7"/>
  <c r="H438" i="7" s="1"/>
  <c r="F439" i="7"/>
  <c r="F438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5" i="9" s="1"/>
  <c r="F724" i="9" s="1"/>
  <c r="F723" i="9" s="1"/>
  <c r="H210" i="7"/>
  <c r="E725" i="9" s="1"/>
  <c r="E724" i="9" s="1"/>
  <c r="E723" i="9" s="1"/>
  <c r="F210" i="7"/>
  <c r="D725" i="9" s="1"/>
  <c r="D724" i="9" s="1"/>
  <c r="D723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19" i="9"/>
  <c r="D718" i="9" s="1"/>
  <c r="D717" i="9" s="1"/>
  <c r="E719" i="9"/>
  <c r="E718" i="9" s="1"/>
  <c r="E717" i="9" s="1"/>
  <c r="F719" i="9"/>
  <c r="F718" i="9" s="1"/>
  <c r="F717" i="9" s="1"/>
  <c r="J209" i="7"/>
  <c r="J208" i="7" s="1"/>
  <c r="F209" i="7"/>
  <c r="F208" i="7" s="1"/>
  <c r="H209" i="7"/>
  <c r="H208" i="7" s="1"/>
  <c r="J204" i="7" l="1"/>
  <c r="F716" i="9" s="1"/>
  <c r="F715" i="9" s="1"/>
  <c r="F714" i="9" s="1"/>
  <c r="H204" i="7"/>
  <c r="E716" i="9" s="1"/>
  <c r="E715" i="9" s="1"/>
  <c r="E714" i="9" s="1"/>
  <c r="F204" i="7"/>
  <c r="D716" i="9" s="1"/>
  <c r="D715" i="9" s="1"/>
  <c r="D714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69" i="9" s="1"/>
  <c r="F368" i="9" s="1"/>
  <c r="F367" i="9" s="1"/>
  <c r="H420" i="7"/>
  <c r="H419" i="7" s="1"/>
  <c r="H418" i="7" s="1"/>
  <c r="F420" i="7"/>
  <c r="F419" i="7" s="1"/>
  <c r="F418" i="7" s="1"/>
  <c r="J419" i="7" l="1"/>
  <c r="J418" i="7" s="1"/>
  <c r="E369" i="9"/>
  <c r="E368" i="9" s="1"/>
  <c r="E367" i="9" s="1"/>
  <c r="D369" i="9"/>
  <c r="D368" i="9" s="1"/>
  <c r="D367" i="9" s="1"/>
  <c r="AE901" i="2"/>
  <c r="AE900" i="2" s="1"/>
  <c r="AF901" i="2"/>
  <c r="AF900" i="2" s="1"/>
  <c r="AD901" i="2"/>
  <c r="AD900" i="2" s="1"/>
  <c r="G352" i="9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K404" i="7"/>
  <c r="K403" i="7" s="1"/>
  <c r="K398" i="7" s="1"/>
  <c r="G404" i="7"/>
  <c r="G403" i="7" s="1"/>
  <c r="I404" i="7"/>
  <c r="I403" i="7" s="1"/>
  <c r="I398" i="7" s="1"/>
  <c r="J405" i="7"/>
  <c r="F354" i="9" s="1"/>
  <c r="F353" i="9" s="1"/>
  <c r="F352" i="9" s="1"/>
  <c r="H405" i="7"/>
  <c r="H404" i="7" s="1"/>
  <c r="H403" i="7" s="1"/>
  <c r="F405" i="7"/>
  <c r="D354" i="9" s="1"/>
  <c r="D353" i="9" s="1"/>
  <c r="D352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4" i="9"/>
  <c r="E353" i="9" s="1"/>
  <c r="E352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28" i="9" l="1"/>
  <c r="D427" i="9" s="1"/>
  <c r="E428" i="9"/>
  <c r="E427" i="9" s="1"/>
  <c r="F428" i="9"/>
  <c r="F427" i="9" s="1"/>
  <c r="AD449" i="2"/>
  <c r="J710" i="7"/>
  <c r="J709" i="7" s="1"/>
  <c r="H710" i="7"/>
  <c r="H709" i="7" s="1"/>
  <c r="F710" i="7"/>
  <c r="F709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1" i="9" l="1"/>
  <c r="D180" i="9" s="1"/>
  <c r="F181" i="9"/>
  <c r="F180" i="9" s="1"/>
  <c r="E181" i="9"/>
  <c r="E180" i="9" s="1"/>
  <c r="AD536" i="2"/>
  <c r="G610" i="7"/>
  <c r="J811" i="7" l="1"/>
  <c r="F53" i="10" s="1"/>
  <c r="F52" i="10" s="1"/>
  <c r="H811" i="7"/>
  <c r="H810" i="7" s="1"/>
  <c r="H809" i="7" s="1"/>
  <c r="H808" i="7" s="1"/>
  <c r="H807" i="7" s="1"/>
  <c r="H806" i="7" s="1"/>
  <c r="H805" i="7" s="1"/>
  <c r="H804" i="7" s="1"/>
  <c r="E53" i="10" s="1"/>
  <c r="E52" i="10" s="1"/>
  <c r="F811" i="7"/>
  <c r="D18" i="9" s="1"/>
  <c r="D17" i="9" s="1"/>
  <c r="D16" i="9" s="1"/>
  <c r="D15" i="9" s="1"/>
  <c r="D14" i="9" s="1"/>
  <c r="D13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0" i="7" l="1"/>
  <c r="F809" i="7" s="1"/>
  <c r="F808" i="7" s="1"/>
  <c r="F807" i="7" s="1"/>
  <c r="F806" i="7" s="1"/>
  <c r="F805" i="7" s="1"/>
  <c r="F804" i="7" s="1"/>
  <c r="D53" i="10" s="1"/>
  <c r="D52" i="10" s="1"/>
  <c r="J810" i="7"/>
  <c r="J809" i="7" s="1"/>
  <c r="J808" i="7" s="1"/>
  <c r="J807" i="7" s="1"/>
  <c r="J806" i="7" s="1"/>
  <c r="J805" i="7" s="1"/>
  <c r="J804" i="7" s="1"/>
  <c r="F18" i="9"/>
  <c r="F17" i="9" s="1"/>
  <c r="F16" i="9" s="1"/>
  <c r="F15" i="9" s="1"/>
  <c r="F14" i="9" s="1"/>
  <c r="F13" i="9" s="1"/>
  <c r="E18" i="9"/>
  <c r="E17" i="9" s="1"/>
  <c r="E16" i="9" s="1"/>
  <c r="E15" i="9" s="1"/>
  <c r="E14" i="9" s="1"/>
  <c r="E13" i="9" s="1"/>
  <c r="AD533" i="2"/>
  <c r="AD749" i="2"/>
  <c r="AD1042" i="2"/>
  <c r="AD594" i="2"/>
  <c r="AD548" i="2"/>
  <c r="J803" i="7"/>
  <c r="F80" i="9" s="1"/>
  <c r="F79" i="9" s="1"/>
  <c r="F78" i="9" s="1"/>
  <c r="F77" i="9" s="1"/>
  <c r="H803" i="7"/>
  <c r="H802" i="7" s="1"/>
  <c r="H801" i="7" s="1"/>
  <c r="H800" i="7" s="1"/>
  <c r="F803" i="7"/>
  <c r="D80" i="9" s="1"/>
  <c r="D79" i="9" s="1"/>
  <c r="D78" i="9" s="1"/>
  <c r="D77" i="9" s="1"/>
  <c r="AE432" i="2"/>
  <c r="AE431" i="2" s="1"/>
  <c r="AE430" i="2" s="1"/>
  <c r="AF432" i="2"/>
  <c r="AF431" i="2" s="1"/>
  <c r="AF430" i="2" s="1"/>
  <c r="AD432" i="2"/>
  <c r="AD431" i="2" s="1"/>
  <c r="AD430" i="2" s="1"/>
  <c r="I803" i="7" l="1"/>
  <c r="I802" i="7" s="1"/>
  <c r="I801" i="7" s="1"/>
  <c r="I800" i="7" s="1"/>
  <c r="I771" i="7" s="1"/>
  <c r="G803" i="7"/>
  <c r="G802" i="7" s="1"/>
  <c r="G801" i="7" s="1"/>
  <c r="G800" i="7" s="1"/>
  <c r="G771" i="7" s="1"/>
  <c r="F802" i="7"/>
  <c r="F801" i="7" s="1"/>
  <c r="F800" i="7" s="1"/>
  <c r="J802" i="7"/>
  <c r="J801" i="7" s="1"/>
  <c r="J800" i="7" s="1"/>
  <c r="E80" i="9"/>
  <c r="E79" i="9" s="1"/>
  <c r="E78" i="9" s="1"/>
  <c r="E77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2" i="9" l="1"/>
  <c r="D653" i="9" l="1"/>
  <c r="D652" i="9" s="1"/>
  <c r="J537" i="7"/>
  <c r="F653" i="9" s="1"/>
  <c r="F652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0" i="9" s="1"/>
  <c r="E439" i="9" s="1"/>
  <c r="F90" i="7"/>
  <c r="F89" i="7" s="1"/>
  <c r="AE529" i="2"/>
  <c r="AF529" i="2"/>
  <c r="AD529" i="2"/>
  <c r="AD262" i="2"/>
  <c r="H89" i="7" l="1"/>
  <c r="F440" i="9"/>
  <c r="F439" i="9" s="1"/>
  <c r="D440" i="9"/>
  <c r="D439" i="9" s="1"/>
  <c r="AD676" i="2"/>
  <c r="AD904" i="2"/>
  <c r="AD903" i="2" s="1"/>
  <c r="AD896" i="2" s="1"/>
  <c r="I397" i="7"/>
  <c r="I396" i="7" s="1"/>
  <c r="G422" i="7"/>
  <c r="G421" i="7" s="1"/>
  <c r="J423" i="7"/>
  <c r="F372" i="9" s="1"/>
  <c r="F371" i="9" s="1"/>
  <c r="F370" i="9" s="1"/>
  <c r="H423" i="7"/>
  <c r="E372" i="9" s="1"/>
  <c r="E371" i="9" s="1"/>
  <c r="E370" i="9" s="1"/>
  <c r="AE904" i="2"/>
  <c r="AE903" i="2" s="1"/>
  <c r="AE896" i="2" s="1"/>
  <c r="AF904" i="2"/>
  <c r="AF903" i="2" s="1"/>
  <c r="AF896" i="2" s="1"/>
  <c r="AD952" i="2"/>
  <c r="AD943" i="2"/>
  <c r="J574" i="7"/>
  <c r="F138" i="9" s="1"/>
  <c r="F137" i="9" s="1"/>
  <c r="F136" i="9" s="1"/>
  <c r="H574" i="7"/>
  <c r="I574" i="7" s="1"/>
  <c r="I573" i="7" s="1"/>
  <c r="I572" i="7" s="1"/>
  <c r="I571" i="7" s="1"/>
  <c r="F574" i="7"/>
  <c r="D138" i="9" s="1"/>
  <c r="D137" i="9" s="1"/>
  <c r="D136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2" i="9" s="1"/>
  <c r="D371" i="9" s="1"/>
  <c r="D370" i="9" s="1"/>
  <c r="H422" i="7"/>
  <c r="H421" i="7" s="1"/>
  <c r="J422" i="7"/>
  <c r="J421" i="7" s="1"/>
  <c r="K574" i="7"/>
  <c r="K573" i="7" s="1"/>
  <c r="K572" i="7" s="1"/>
  <c r="K571" i="7" s="1"/>
  <c r="G574" i="7"/>
  <c r="G573" i="7" s="1"/>
  <c r="G572" i="7" s="1"/>
  <c r="G571" i="7" s="1"/>
  <c r="F573" i="7"/>
  <c r="F572" i="7" s="1"/>
  <c r="F571" i="7" s="1"/>
  <c r="H573" i="7"/>
  <c r="H572" i="7" s="1"/>
  <c r="H571" i="7" s="1"/>
  <c r="E138" i="9"/>
  <c r="E137" i="9" s="1"/>
  <c r="E136" i="9" s="1"/>
  <c r="J573" i="7"/>
  <c r="J572" i="7" s="1"/>
  <c r="J571" i="7" s="1"/>
  <c r="J449" i="7"/>
  <c r="J448" i="7" s="1"/>
  <c r="H449" i="7"/>
  <c r="H448" i="7" s="1"/>
  <c r="F449" i="7"/>
  <c r="D279" i="9" s="1"/>
  <c r="D278" i="9" s="1"/>
  <c r="AF308" i="2"/>
  <c r="AE308" i="2"/>
  <c r="AD308" i="2"/>
  <c r="AD214" i="2"/>
  <c r="F422" i="7" l="1"/>
  <c r="F421" i="7" s="1"/>
  <c r="F279" i="9"/>
  <c r="F278" i="9" s="1"/>
  <c r="F448" i="7"/>
  <c r="E279" i="9"/>
  <c r="E278" i="9" s="1"/>
  <c r="AD332" i="2"/>
  <c r="AD223" i="2"/>
  <c r="J792" i="7"/>
  <c r="J791" i="7" s="1"/>
  <c r="J790" i="7" s="1"/>
  <c r="J789" i="7" s="1"/>
  <c r="H792" i="7"/>
  <c r="E69" i="9" s="1"/>
  <c r="E68" i="9" s="1"/>
  <c r="E67" i="9" s="1"/>
  <c r="E66" i="9" s="1"/>
  <c r="F792" i="7"/>
  <c r="D69" i="9" s="1"/>
  <c r="D68" i="9" s="1"/>
  <c r="D67" i="9" s="1"/>
  <c r="D66" i="9" s="1"/>
  <c r="AE421" i="2"/>
  <c r="AE420" i="2" s="1"/>
  <c r="AE419" i="2" s="1"/>
  <c r="AF421" i="2"/>
  <c r="AF420" i="2" s="1"/>
  <c r="AF419" i="2" s="1"/>
  <c r="AD421" i="2"/>
  <c r="AD420" i="2" s="1"/>
  <c r="AD419" i="2" s="1"/>
  <c r="J581" i="7"/>
  <c r="H581" i="7"/>
  <c r="AE646" i="2"/>
  <c r="AE645" i="2" s="1"/>
  <c r="AF646" i="2"/>
  <c r="AF645" i="2" s="1"/>
  <c r="AD646" i="2"/>
  <c r="AD645" i="2" s="1"/>
  <c r="J660" i="7"/>
  <c r="F158" i="9" s="1"/>
  <c r="F157" i="9" s="1"/>
  <c r="F156" i="9" s="1"/>
  <c r="H660" i="7"/>
  <c r="E158" i="9" s="1"/>
  <c r="E157" i="9" s="1"/>
  <c r="E156" i="9" s="1"/>
  <c r="F660" i="7"/>
  <c r="D158" i="9" s="1"/>
  <c r="D157" i="9" s="1"/>
  <c r="D156" i="9" s="1"/>
  <c r="AE720" i="2"/>
  <c r="AE719" i="2" s="1"/>
  <c r="AF720" i="2"/>
  <c r="AF719" i="2" s="1"/>
  <c r="AD720" i="2"/>
  <c r="AD719" i="2" s="1"/>
  <c r="J681" i="7"/>
  <c r="J680" i="7" s="1"/>
  <c r="J679" i="7" s="1"/>
  <c r="J678" i="7" s="1"/>
  <c r="J677" i="7" s="1"/>
  <c r="J676" i="7" s="1"/>
  <c r="H681" i="7"/>
  <c r="H680" i="7" s="1"/>
  <c r="H679" i="7" s="1"/>
  <c r="H678" i="7" s="1"/>
  <c r="H677" i="7" s="1"/>
  <c r="H676" i="7" s="1"/>
  <c r="F681" i="7"/>
  <c r="F680" i="7" s="1"/>
  <c r="F679" i="7" s="1"/>
  <c r="F678" i="7" s="1"/>
  <c r="F677" i="7" s="1"/>
  <c r="F676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5" i="9" l="1"/>
  <c r="E94" i="9" s="1"/>
  <c r="E93" i="9" s="1"/>
  <c r="J580" i="7"/>
  <c r="J579" i="7" s="1"/>
  <c r="F95" i="9"/>
  <c r="F94" i="9" s="1"/>
  <c r="F93" i="9" s="1"/>
  <c r="H791" i="7"/>
  <c r="H790" i="7" s="1"/>
  <c r="H789" i="7" s="1"/>
  <c r="F791" i="7"/>
  <c r="F790" i="7" s="1"/>
  <c r="F789" i="7" s="1"/>
  <c r="F69" i="9"/>
  <c r="F68" i="9" s="1"/>
  <c r="F67" i="9" s="1"/>
  <c r="F66" i="9" s="1"/>
  <c r="F581" i="7"/>
  <c r="H580" i="7"/>
  <c r="H579" i="7" s="1"/>
  <c r="H659" i="7"/>
  <c r="H658" i="7" s="1"/>
  <c r="F659" i="7"/>
  <c r="F658" i="7" s="1"/>
  <c r="J659" i="7"/>
  <c r="J658" i="7" s="1"/>
  <c r="D95" i="9" l="1"/>
  <c r="D94" i="9" s="1"/>
  <c r="D93" i="9" s="1"/>
  <c r="F580" i="7"/>
  <c r="F579" i="7" s="1"/>
  <c r="H124" i="7" l="1"/>
  <c r="E581" i="9"/>
  <c r="F581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2" i="9" l="1"/>
  <c r="D581" i="9" s="1"/>
  <c r="J649" i="7"/>
  <c r="J648" i="7" s="1"/>
  <c r="J647" i="7" s="1"/>
  <c r="J646" i="7" s="1"/>
  <c r="H649" i="7"/>
  <c r="H648" i="7" s="1"/>
  <c r="H647" i="7" s="1"/>
  <c r="H646" i="7" s="1"/>
  <c r="F649" i="7"/>
  <c r="D89" i="9" s="1"/>
  <c r="D88" i="9" s="1"/>
  <c r="D87" i="9" s="1"/>
  <c r="D86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4" i="7" l="1"/>
  <c r="E132" i="9" s="1"/>
  <c r="E131" i="9" s="1"/>
  <c r="E130" i="9" s="1"/>
  <c r="F604" i="7"/>
  <c r="D132" i="9" s="1"/>
  <c r="D131" i="9" s="1"/>
  <c r="D130" i="9" s="1"/>
  <c r="J604" i="7"/>
  <c r="F132" i="9" s="1"/>
  <c r="F131" i="9" s="1"/>
  <c r="F130" i="9" s="1"/>
  <c r="E89" i="9"/>
  <c r="E88" i="9" s="1"/>
  <c r="E87" i="9" s="1"/>
  <c r="E86" i="9" s="1"/>
  <c r="F89" i="9"/>
  <c r="F88" i="9" s="1"/>
  <c r="F87" i="9" s="1"/>
  <c r="F86" i="9" s="1"/>
  <c r="F648" i="7"/>
  <c r="F647" i="7" s="1"/>
  <c r="F646" i="7" s="1"/>
  <c r="AD692" i="2" l="1"/>
  <c r="AE651" i="2" l="1"/>
  <c r="AF223" i="2"/>
  <c r="AF110" i="2"/>
  <c r="AF108" i="2"/>
  <c r="AF105" i="2"/>
  <c r="AF103" i="2"/>
  <c r="J201" i="7"/>
  <c r="F713" i="9" s="1"/>
  <c r="F712" i="9" s="1"/>
  <c r="F711" i="9" s="1"/>
  <c r="H201" i="7"/>
  <c r="E713" i="9" s="1"/>
  <c r="E712" i="9" s="1"/>
  <c r="E711" i="9" s="1"/>
  <c r="F201" i="7"/>
  <c r="D713" i="9" s="1"/>
  <c r="D712" i="9" s="1"/>
  <c r="D711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1" i="7"/>
  <c r="J840" i="7" s="1"/>
  <c r="J839" i="7" s="1"/>
  <c r="H841" i="7"/>
  <c r="E327" i="9" s="1"/>
  <c r="E326" i="9" s="1"/>
  <c r="E325" i="9" s="1"/>
  <c r="F841" i="7"/>
  <c r="D327" i="9" s="1"/>
  <c r="D326" i="9" s="1"/>
  <c r="D325" i="9" s="1"/>
  <c r="AE1013" i="2"/>
  <c r="AE1012" i="2" s="1"/>
  <c r="AF1013" i="2"/>
  <c r="AF1012" i="2" s="1"/>
  <c r="AD1013" i="2"/>
  <c r="AD1012" i="2" s="1"/>
  <c r="F840" i="7" l="1"/>
  <c r="F839" i="7" s="1"/>
  <c r="F327" i="9"/>
  <c r="F326" i="9" s="1"/>
  <c r="F325" i="9" s="1"/>
  <c r="H840" i="7"/>
  <c r="H839" i="7" s="1"/>
  <c r="AF357" i="2" l="1"/>
  <c r="AF359" i="2"/>
  <c r="AE359" i="2"/>
  <c r="AE357" i="2"/>
  <c r="J493" i="7"/>
  <c r="F601" i="9" s="1"/>
  <c r="F600" i="9" s="1"/>
  <c r="F599" i="9" s="1"/>
  <c r="F598" i="9" s="1"/>
  <c r="H493" i="7"/>
  <c r="E601" i="9" s="1"/>
  <c r="E600" i="9" s="1"/>
  <c r="E599" i="9" s="1"/>
  <c r="E598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07" i="7"/>
  <c r="F129" i="9" s="1"/>
  <c r="F128" i="9" s="1"/>
  <c r="F127" i="9" s="1"/>
  <c r="H607" i="7"/>
  <c r="E129" i="9" s="1"/>
  <c r="E128" i="9" s="1"/>
  <c r="E127" i="9" s="1"/>
  <c r="F607" i="7"/>
  <c r="D129" i="9" s="1"/>
  <c r="D128" i="9" s="1"/>
  <c r="D127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6" i="7"/>
  <c r="H605" i="7" s="1"/>
  <c r="J606" i="7"/>
  <c r="J605" i="7" s="1"/>
  <c r="F606" i="7"/>
  <c r="F605" i="7" s="1"/>
  <c r="J394" i="7"/>
  <c r="F665" i="9" s="1"/>
  <c r="F664" i="9" s="1"/>
  <c r="F663" i="9" s="1"/>
  <c r="F662" i="9" s="1"/>
  <c r="F661" i="9" s="1"/>
  <c r="F660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5" i="9" l="1"/>
  <c r="D664" i="9" s="1"/>
  <c r="D663" i="9" s="1"/>
  <c r="D662" i="9" s="1"/>
  <c r="D661" i="9" s="1"/>
  <c r="D660" i="9" s="1"/>
  <c r="F492" i="7"/>
  <c r="F491" i="7" s="1"/>
  <c r="F490" i="7" s="1"/>
  <c r="D601" i="9"/>
  <c r="D600" i="9" s="1"/>
  <c r="D599" i="9" s="1"/>
  <c r="D598" i="9" s="1"/>
  <c r="E665" i="9"/>
  <c r="E664" i="9" s="1"/>
  <c r="E663" i="9" s="1"/>
  <c r="E662" i="9" s="1"/>
  <c r="E661" i="9" s="1"/>
  <c r="E660" i="9" s="1"/>
  <c r="J393" i="7"/>
  <c r="J392" i="7" s="1"/>
  <c r="J391" i="7" s="1"/>
  <c r="J390" i="7" s="1"/>
  <c r="J389" i="7" s="1"/>
  <c r="E613" i="9" l="1"/>
  <c r="E612" i="9" s="1"/>
  <c r="E611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3" i="9" l="1"/>
  <c r="D612" i="9" s="1"/>
  <c r="D611" i="9" s="1"/>
  <c r="E610" i="9"/>
  <c r="E609" i="9" s="1"/>
  <c r="E608" i="9" s="1"/>
  <c r="D610" i="9"/>
  <c r="D609" i="9" s="1"/>
  <c r="D608" i="9" s="1"/>
  <c r="F613" i="9"/>
  <c r="F612" i="9" s="1"/>
  <c r="F611" i="9" s="1"/>
  <c r="F610" i="9"/>
  <c r="F609" i="9" s="1"/>
  <c r="F608" i="9" s="1"/>
  <c r="F597" i="7"/>
  <c r="G597" i="7" s="1"/>
  <c r="H597" i="7"/>
  <c r="E122" i="9" s="1"/>
  <c r="E121" i="9" s="1"/>
  <c r="E120" i="9" s="1"/>
  <c r="J597" i="7"/>
  <c r="K597" i="7" s="1"/>
  <c r="AF662" i="2"/>
  <c r="AF661" i="2" s="1"/>
  <c r="AE662" i="2"/>
  <c r="AE661" i="2" s="1"/>
  <c r="AD662" i="2"/>
  <c r="AD661" i="2" s="1"/>
  <c r="J596" i="7" l="1"/>
  <c r="J595" i="7" s="1"/>
  <c r="F122" i="9"/>
  <c r="F121" i="9" s="1"/>
  <c r="F120" i="9" s="1"/>
  <c r="I597" i="7"/>
  <c r="I596" i="7" s="1"/>
  <c r="I595" i="7" s="1"/>
  <c r="D122" i="9"/>
  <c r="D121" i="9" s="1"/>
  <c r="D120" i="9" s="1"/>
  <c r="F596" i="7"/>
  <c r="F595" i="7" s="1"/>
  <c r="H596" i="7"/>
  <c r="H595" i="7" s="1"/>
  <c r="G596" i="7"/>
  <c r="G595" i="7" s="1"/>
  <c r="K596" i="7"/>
  <c r="K595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4" i="7"/>
  <c r="AE528" i="2"/>
  <c r="AE44" i="2"/>
  <c r="AF757" i="2"/>
  <c r="J508" i="7"/>
  <c r="J507" i="7" s="1"/>
  <c r="J506" i="7" s="1"/>
  <c r="H508" i="7"/>
  <c r="E616" i="9" s="1"/>
  <c r="E615" i="9" s="1"/>
  <c r="E614" i="9" s="1"/>
  <c r="F508" i="7"/>
  <c r="D616" i="9" s="1"/>
  <c r="D615" i="9" s="1"/>
  <c r="D614" i="9" s="1"/>
  <c r="AE957" i="2"/>
  <c r="AE956" i="2" s="1"/>
  <c r="AF957" i="2"/>
  <c r="AF956" i="2" s="1"/>
  <c r="AD957" i="2"/>
  <c r="AD956" i="2" s="1"/>
  <c r="F507" i="7" l="1"/>
  <c r="F506" i="7" s="1"/>
  <c r="F616" i="9"/>
  <c r="F615" i="9" s="1"/>
  <c r="F614" i="9" s="1"/>
  <c r="H507" i="7"/>
  <c r="H506" i="7" s="1"/>
  <c r="J631" i="7"/>
  <c r="J630" i="7" s="1"/>
  <c r="J629" i="7" s="1"/>
  <c r="J628" i="7" s="1"/>
  <c r="J627" i="7" s="1"/>
  <c r="J626" i="7" s="1"/>
  <c r="H631" i="7"/>
  <c r="H630" i="7" s="1"/>
  <c r="H629" i="7" s="1"/>
  <c r="H628" i="7" s="1"/>
  <c r="H627" i="7" s="1"/>
  <c r="H626" i="7" s="1"/>
  <c r="F631" i="7"/>
  <c r="F630" i="7" s="1"/>
  <c r="F629" i="7" s="1"/>
  <c r="F628" i="7" s="1"/>
  <c r="F627" i="7" s="1"/>
  <c r="F626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4" i="7" l="1"/>
  <c r="G604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1" i="9" s="1"/>
  <c r="F320" i="9" s="1"/>
  <c r="H272" i="7"/>
  <c r="H271" i="7" s="1"/>
  <c r="F272" i="7"/>
  <c r="D321" i="9" s="1"/>
  <c r="D320" i="9" s="1"/>
  <c r="AF202" i="2"/>
  <c r="AE202" i="2"/>
  <c r="AD202" i="2"/>
  <c r="F271" i="7" l="1"/>
  <c r="E321" i="9"/>
  <c r="E320" i="9" s="1"/>
  <c r="J271" i="7"/>
  <c r="K604" i="7"/>
  <c r="J621" i="7" l="1"/>
  <c r="J620" i="7" s="1"/>
  <c r="J619" i="7" s="1"/>
  <c r="H621" i="7"/>
  <c r="H620" i="7" s="1"/>
  <c r="H619" i="7" s="1"/>
  <c r="H618" i="7" s="1"/>
  <c r="G620" i="7"/>
  <c r="G619" i="7" s="1"/>
  <c r="G618" i="7" s="1"/>
  <c r="AE691" i="2"/>
  <c r="AE690" i="2" s="1"/>
  <c r="AE689" i="2" s="1"/>
  <c r="AF691" i="2"/>
  <c r="AF690" i="2" s="1"/>
  <c r="AF689" i="2" s="1"/>
  <c r="F621" i="7"/>
  <c r="F620" i="7" s="1"/>
  <c r="F619" i="7" s="1"/>
  <c r="F618" i="7" s="1"/>
  <c r="AD691" i="2" l="1"/>
  <c r="AD690" i="2" s="1"/>
  <c r="AD689" i="2" s="1"/>
  <c r="E149" i="9"/>
  <c r="E148" i="9" s="1"/>
  <c r="E147" i="9" s="1"/>
  <c r="E146" i="9" s="1"/>
  <c r="F149" i="9"/>
  <c r="F148" i="9" s="1"/>
  <c r="F147" i="9" s="1"/>
  <c r="F146" i="9" s="1"/>
  <c r="D149" i="9"/>
  <c r="D148" i="9" s="1"/>
  <c r="D147" i="9" s="1"/>
  <c r="D146" i="9" s="1"/>
  <c r="AD400" i="2"/>
  <c r="F770" i="7" s="1"/>
  <c r="D47" i="9" s="1"/>
  <c r="D46" i="9" s="1"/>
  <c r="D45" i="9" s="1"/>
  <c r="D44" i="9" s="1"/>
  <c r="J416" i="7"/>
  <c r="H416" i="7"/>
  <c r="J770" i="7"/>
  <c r="J769" i="7" s="1"/>
  <c r="J768" i="7" s="1"/>
  <c r="J767" i="7" s="1"/>
  <c r="H770" i="7"/>
  <c r="E47" i="9" s="1"/>
  <c r="E46" i="9" s="1"/>
  <c r="E45" i="9" s="1"/>
  <c r="E44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66" i="9"/>
  <c r="E365" i="9" s="1"/>
  <c r="F366" i="9"/>
  <c r="F365" i="9" s="1"/>
  <c r="G769" i="7"/>
  <c r="G768" i="7" s="1"/>
  <c r="G767" i="7" s="1"/>
  <c r="F769" i="7"/>
  <c r="F768" i="7" s="1"/>
  <c r="F767" i="7" s="1"/>
  <c r="H769" i="7"/>
  <c r="H768" i="7" s="1"/>
  <c r="H767" i="7" s="1"/>
  <c r="F47" i="9"/>
  <c r="F46" i="9" s="1"/>
  <c r="F45" i="9" s="1"/>
  <c r="F44" i="9" s="1"/>
  <c r="J852" i="7"/>
  <c r="J851" i="7" s="1"/>
  <c r="J850" i="7" s="1"/>
  <c r="H852" i="7"/>
  <c r="I852" i="7" s="1"/>
  <c r="I851" i="7" s="1"/>
  <c r="I850" i="7" s="1"/>
  <c r="F852" i="7"/>
  <c r="D338" i="9" s="1"/>
  <c r="D337" i="9" s="1"/>
  <c r="D336" i="9" s="1"/>
  <c r="AE603" i="2"/>
  <c r="AE602" i="2" s="1"/>
  <c r="AF603" i="2"/>
  <c r="AF602" i="2" s="1"/>
  <c r="AD603" i="2"/>
  <c r="AD602" i="2" s="1"/>
  <c r="AE601" i="2"/>
  <c r="J594" i="7"/>
  <c r="J593" i="7" s="1"/>
  <c r="J592" i="7" s="1"/>
  <c r="H594" i="7"/>
  <c r="F594" i="7"/>
  <c r="J570" i="7"/>
  <c r="J569" i="7" s="1"/>
  <c r="J568" i="7" s="1"/>
  <c r="H570" i="7"/>
  <c r="I570" i="7" s="1"/>
  <c r="I569" i="7" s="1"/>
  <c r="I568" i="7" s="1"/>
  <c r="F570" i="7"/>
  <c r="F569" i="7" s="1"/>
  <c r="F568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17" i="7"/>
  <c r="F145" i="9" s="1"/>
  <c r="F144" i="9" s="1"/>
  <c r="F143" i="9" s="1"/>
  <c r="H617" i="7"/>
  <c r="E145" i="9" s="1"/>
  <c r="E144" i="9" s="1"/>
  <c r="E143" i="9" s="1"/>
  <c r="F617" i="7"/>
  <c r="F616" i="7" s="1"/>
  <c r="F615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4" i="9"/>
  <c r="F363" i="9" s="1"/>
  <c r="E364" i="9"/>
  <c r="E363" i="9" s="1"/>
  <c r="F416" i="7"/>
  <c r="D366" i="9"/>
  <c r="D365" i="9" s="1"/>
  <c r="G570" i="7"/>
  <c r="G569" i="7" s="1"/>
  <c r="G568" i="7" s="1"/>
  <c r="G852" i="7"/>
  <c r="G851" i="7" s="1"/>
  <c r="G850" i="7" s="1"/>
  <c r="F851" i="7"/>
  <c r="F850" i="7" s="1"/>
  <c r="D119" i="9"/>
  <c r="D118" i="9" s="1"/>
  <c r="D117" i="9" s="1"/>
  <c r="E338" i="9"/>
  <c r="E337" i="9" s="1"/>
  <c r="E336" i="9" s="1"/>
  <c r="E119" i="9"/>
  <c r="E118" i="9" s="1"/>
  <c r="E117" i="9" s="1"/>
  <c r="H851" i="7"/>
  <c r="H850" i="7" s="1"/>
  <c r="F338" i="9"/>
  <c r="F337" i="9" s="1"/>
  <c r="F336" i="9" s="1"/>
  <c r="K570" i="7"/>
  <c r="K569" i="7" s="1"/>
  <c r="K568" i="7" s="1"/>
  <c r="F119" i="9"/>
  <c r="F118" i="9" s="1"/>
  <c r="F117" i="9" s="1"/>
  <c r="G594" i="7"/>
  <c r="G593" i="7" s="1"/>
  <c r="G592" i="7" s="1"/>
  <c r="K594" i="7"/>
  <c r="K593" i="7" s="1"/>
  <c r="K592" i="7" s="1"/>
  <c r="F593" i="7"/>
  <c r="F592" i="7" s="1"/>
  <c r="G617" i="7"/>
  <c r="G616" i="7" s="1"/>
  <c r="G615" i="7" s="1"/>
  <c r="G611" i="7" s="1"/>
  <c r="I594" i="7"/>
  <c r="I593" i="7" s="1"/>
  <c r="I592" i="7" s="1"/>
  <c r="H593" i="7"/>
  <c r="H592" i="7" s="1"/>
  <c r="H569" i="7"/>
  <c r="H568" i="7" s="1"/>
  <c r="D145" i="9"/>
  <c r="D144" i="9" s="1"/>
  <c r="D143" i="9" s="1"/>
  <c r="H616" i="7"/>
  <c r="H615" i="7" s="1"/>
  <c r="I617" i="7"/>
  <c r="I616" i="7" s="1"/>
  <c r="I615" i="7" s="1"/>
  <c r="I611" i="7" s="1"/>
  <c r="K617" i="7"/>
  <c r="K616" i="7" s="1"/>
  <c r="K615" i="7" s="1"/>
  <c r="K611" i="7" s="1"/>
  <c r="J616" i="7"/>
  <c r="J615" i="7" s="1"/>
  <c r="AE152" i="2"/>
  <c r="AF116" i="2"/>
  <c r="AE116" i="2"/>
  <c r="AD116" i="2"/>
  <c r="D364" i="9" l="1"/>
  <c r="D363" i="9" s="1"/>
  <c r="F415" i="7"/>
  <c r="F414" i="7" s="1"/>
  <c r="AF667" i="2"/>
  <c r="AE667" i="2"/>
  <c r="AD667" i="2"/>
  <c r="J119" i="7" l="1"/>
  <c r="F700" i="9" s="1"/>
  <c r="F119" i="7"/>
  <c r="D700" i="9" s="1"/>
  <c r="H119" i="7"/>
  <c r="E700" i="9" s="1"/>
  <c r="H466" i="7" l="1"/>
  <c r="H465" i="7" s="1"/>
  <c r="H464" i="7" s="1"/>
  <c r="H463" i="7" s="1"/>
  <c r="H462" i="7" s="1"/>
  <c r="H461" i="7" s="1"/>
  <c r="J466" i="7"/>
  <c r="F574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4" i="9"/>
  <c r="E573" i="9" s="1"/>
  <c r="E572" i="9" s="1"/>
  <c r="D574" i="9"/>
  <c r="D573" i="9" s="1"/>
  <c r="D572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3" i="9"/>
  <c r="F572" i="9" s="1"/>
  <c r="E571" i="9" l="1"/>
  <c r="E570" i="9" s="1"/>
  <c r="D571" i="9"/>
  <c r="D570" i="9" s="1"/>
  <c r="F571" i="9"/>
  <c r="F570" i="9" s="1"/>
  <c r="AD933" i="2" l="1"/>
  <c r="AD858" i="2" l="1"/>
  <c r="AF990" i="2"/>
  <c r="AE990" i="2"/>
  <c r="AF536" i="2"/>
  <c r="AE536" i="2"/>
  <c r="J700" i="7" l="1"/>
  <c r="H700" i="7"/>
  <c r="AF946" i="2" l="1"/>
  <c r="J74" i="7" l="1"/>
  <c r="F478" i="9" s="1"/>
  <c r="I727" i="7"/>
  <c r="K727" i="7"/>
  <c r="K729" i="7"/>
  <c r="K732" i="7"/>
  <c r="K731" i="7" s="1"/>
  <c r="AF778" i="2"/>
  <c r="AF777" i="2" s="1"/>
  <c r="J859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4" i="7"/>
  <c r="H824" i="7"/>
  <c r="F824" i="7"/>
  <c r="D709" i="9" s="1"/>
  <c r="D708" i="9" s="1"/>
  <c r="D707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3" i="7" l="1"/>
  <c r="H822" i="7" s="1"/>
  <c r="H821" i="7" s="1"/>
  <c r="H820" i="7" s="1"/>
  <c r="E56" i="10" s="1"/>
  <c r="E709" i="9"/>
  <c r="J823" i="7"/>
  <c r="J822" i="7" s="1"/>
  <c r="J821" i="7" s="1"/>
  <c r="J820" i="7" s="1"/>
  <c r="F56" i="10" s="1"/>
  <c r="F709" i="9"/>
  <c r="F823" i="7"/>
  <c r="F822" i="7" s="1"/>
  <c r="F821" i="7" s="1"/>
  <c r="F820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4" i="9" s="1"/>
  <c r="F423" i="9" s="1"/>
  <c r="H60" i="7"/>
  <c r="H59" i="7" s="1"/>
  <c r="F60" i="7"/>
  <c r="D424" i="9" s="1"/>
  <c r="D423" i="9" s="1"/>
  <c r="AF44" i="2"/>
  <c r="AE41" i="2"/>
  <c r="AF41" i="2"/>
  <c r="AD41" i="2"/>
  <c r="F59" i="7" l="1"/>
  <c r="J59" i="7"/>
  <c r="E424" i="9"/>
  <c r="E423" i="9" s="1"/>
  <c r="AF366" i="2"/>
  <c r="AF392" i="2"/>
  <c r="AD895" i="2" l="1"/>
  <c r="AD999" i="2"/>
  <c r="AD1017" i="2"/>
  <c r="AD392" i="2"/>
  <c r="AE392" i="2" l="1"/>
  <c r="J625" i="7" l="1"/>
  <c r="H625" i="7"/>
  <c r="H624" i="7" s="1"/>
  <c r="H623" i="7" s="1"/>
  <c r="H622" i="7" s="1"/>
  <c r="F625" i="7"/>
  <c r="G625" i="7" s="1"/>
  <c r="G624" i="7" s="1"/>
  <c r="G623" i="7" s="1"/>
  <c r="G622" i="7" s="1"/>
  <c r="AF695" i="2"/>
  <c r="AF694" i="2" s="1"/>
  <c r="AF693" i="2" s="1"/>
  <c r="AE695" i="2"/>
  <c r="AE694" i="2" s="1"/>
  <c r="AE693" i="2" s="1"/>
  <c r="AD695" i="2"/>
  <c r="AD694" i="2" s="1"/>
  <c r="AD693" i="2" s="1"/>
  <c r="D153" i="9" l="1"/>
  <c r="D152" i="9" s="1"/>
  <c r="D151" i="9" s="1"/>
  <c r="D150" i="9" s="1"/>
  <c r="E153" i="9"/>
  <c r="E152" i="9" s="1"/>
  <c r="E151" i="9" s="1"/>
  <c r="E150" i="9" s="1"/>
  <c r="J624" i="7"/>
  <c r="J623" i="7" s="1"/>
  <c r="J622" i="7" s="1"/>
  <c r="F153" i="9"/>
  <c r="F152" i="9" s="1"/>
  <c r="F151" i="9" s="1"/>
  <c r="F150" i="9" s="1"/>
  <c r="I625" i="7"/>
  <c r="I624" i="7" s="1"/>
  <c r="I623" i="7" s="1"/>
  <c r="I622" i="7" s="1"/>
  <c r="F624" i="7"/>
  <c r="F623" i="7" s="1"/>
  <c r="F622" i="7" s="1"/>
  <c r="K625" i="7"/>
  <c r="K624" i="7" s="1"/>
  <c r="K623" i="7" s="1"/>
  <c r="K622" i="7" s="1"/>
  <c r="J388" i="7" l="1"/>
  <c r="F641" i="9" s="1"/>
  <c r="F640" i="9" s="1"/>
  <c r="F639" i="9" s="1"/>
  <c r="F638" i="9" s="1"/>
  <c r="F388" i="7"/>
  <c r="D641" i="9" s="1"/>
  <c r="D640" i="9" s="1"/>
  <c r="D639" i="9" s="1"/>
  <c r="D638" i="9" s="1"/>
  <c r="AD282" i="2"/>
  <c r="AD281" i="2" s="1"/>
  <c r="AD280" i="2" s="1"/>
  <c r="AF282" i="2"/>
  <c r="AF281" i="2" s="1"/>
  <c r="AF280" i="2" s="1"/>
  <c r="H388" i="7"/>
  <c r="E641" i="9" l="1"/>
  <c r="E640" i="9" s="1"/>
  <c r="E639" i="9" s="1"/>
  <c r="E638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27" i="7" l="1"/>
  <c r="H477" i="7" l="1"/>
  <c r="E585" i="9" s="1"/>
  <c r="E584" i="9" s="1"/>
  <c r="E583" i="9" s="1"/>
  <c r="J477" i="7"/>
  <c r="F585" i="9" s="1"/>
  <c r="F584" i="9" s="1"/>
  <c r="F583" i="9" s="1"/>
  <c r="F477" i="7"/>
  <c r="D585" i="9" s="1"/>
  <c r="D584" i="9" s="1"/>
  <c r="D583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0" i="9" s="1"/>
  <c r="F579" i="9" s="1"/>
  <c r="F578" i="9" s="1"/>
  <c r="H472" i="7"/>
  <c r="E580" i="9" s="1"/>
  <c r="E579" i="9" s="1"/>
  <c r="E578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0" i="9"/>
  <c r="D579" i="9" s="1"/>
  <c r="D578" i="9" s="1"/>
  <c r="F728" i="7" l="1"/>
  <c r="F726" i="7"/>
  <c r="F880" i="7" l="1"/>
  <c r="J880" i="7"/>
  <c r="J879" i="7" s="1"/>
  <c r="J878" i="7" s="1"/>
  <c r="J877" i="7" s="1"/>
  <c r="J876" i="7" s="1"/>
  <c r="J875" i="7" s="1"/>
  <c r="J874" i="7" s="1"/>
  <c r="F61" i="10" s="1"/>
  <c r="H880" i="7"/>
  <c r="E243" i="9" s="1"/>
  <c r="E242" i="9" s="1"/>
  <c r="E241" i="9" s="1"/>
  <c r="E240" i="9" s="1"/>
  <c r="E239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3" i="9" l="1"/>
  <c r="F242" i="9" s="1"/>
  <c r="F241" i="9" s="1"/>
  <c r="F240" i="9" s="1"/>
  <c r="F239" i="9" s="1"/>
  <c r="F879" i="7"/>
  <c r="F878" i="7" s="1"/>
  <c r="F877" i="7" s="1"/>
  <c r="F876" i="7" s="1"/>
  <c r="F875" i="7" s="1"/>
  <c r="F874" i="7" s="1"/>
  <c r="D243" i="9"/>
  <c r="D242" i="9" s="1"/>
  <c r="D241" i="9" s="1"/>
  <c r="D240" i="9" s="1"/>
  <c r="D239" i="9" s="1"/>
  <c r="AD481" i="2"/>
  <c r="AD480" i="2" s="1"/>
  <c r="AD479" i="2" s="1"/>
  <c r="AD478" i="2" s="1"/>
  <c r="AD477" i="2" s="1"/>
  <c r="AD476" i="2" s="1"/>
  <c r="H879" i="7"/>
  <c r="H878" i="7" s="1"/>
  <c r="H877" i="7" s="1"/>
  <c r="H876" i="7" s="1"/>
  <c r="H875" i="7" s="1"/>
  <c r="H874" i="7" s="1"/>
  <c r="E61" i="10" s="1"/>
  <c r="D61" i="10" l="1"/>
  <c r="J696" i="7" l="1"/>
  <c r="F501" i="9" s="1"/>
  <c r="F500" i="9" s="1"/>
  <c r="H696" i="7"/>
  <c r="H695" i="7" s="1"/>
  <c r="F696" i="7"/>
  <c r="D501" i="9" s="1"/>
  <c r="D500" i="9" s="1"/>
  <c r="AE358" i="2"/>
  <c r="AF358" i="2"/>
  <c r="AD358" i="2"/>
  <c r="F695" i="7" l="1"/>
  <c r="J695" i="7"/>
  <c r="E501" i="9"/>
  <c r="E500" i="9" s="1"/>
  <c r="F700" i="7"/>
  <c r="F694" i="7"/>
  <c r="F220" i="9" l="1"/>
  <c r="F219" i="9" s="1"/>
  <c r="J858" i="7"/>
  <c r="J857" i="7" s="1"/>
  <c r="H859" i="7"/>
  <c r="E220" i="9" s="1"/>
  <c r="E219" i="9" s="1"/>
  <c r="F859" i="7"/>
  <c r="F858" i="7" s="1"/>
  <c r="F857" i="7" s="1"/>
  <c r="AE460" i="2"/>
  <c r="AE459" i="2" s="1"/>
  <c r="AD460" i="2"/>
  <c r="AD459" i="2" s="1"/>
  <c r="D220" i="9" l="1"/>
  <c r="D219" i="9" s="1"/>
  <c r="H858" i="7"/>
  <c r="H857" i="7" s="1"/>
  <c r="D706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27" i="9" s="1"/>
  <c r="H513" i="7"/>
  <c r="H512" i="7" s="1"/>
  <c r="E627" i="9"/>
  <c r="F627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49" i="9"/>
  <c r="E248" i="9" s="1"/>
  <c r="D249" i="9"/>
  <c r="D248" i="9" s="1"/>
  <c r="F249" i="9"/>
  <c r="F248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699" i="9"/>
  <c r="D698" i="9" s="1"/>
  <c r="H118" i="7"/>
  <c r="H117" i="7" s="1"/>
  <c r="H116" i="7" s="1"/>
  <c r="H115" i="7" s="1"/>
  <c r="E699" i="9"/>
  <c r="E698" i="9" s="1"/>
  <c r="J118" i="7"/>
  <c r="J117" i="7" s="1"/>
  <c r="J116" i="7" s="1"/>
  <c r="J115" i="7" s="1"/>
  <c r="F699" i="9"/>
  <c r="F698" i="9" s="1"/>
  <c r="AE63" i="2" l="1"/>
  <c r="AF63" i="2"/>
  <c r="F20" i="10"/>
  <c r="E20" i="10"/>
  <c r="D20" i="10"/>
  <c r="K761" i="7" l="1"/>
  <c r="K760" i="7" s="1"/>
  <c r="K753" i="7" s="1"/>
  <c r="F552" i="7"/>
  <c r="F551" i="7" s="1"/>
  <c r="F550" i="7" s="1"/>
  <c r="F549" i="7" s="1"/>
  <c r="F548" i="7" s="1"/>
  <c r="F547" i="7" s="1"/>
  <c r="F546" i="7" s="1"/>
  <c r="F545" i="7" s="1"/>
  <c r="G551" i="7"/>
  <c r="G550" i="7" s="1"/>
  <c r="G549" i="7" s="1"/>
  <c r="G548" i="7" s="1"/>
  <c r="G547" i="7" s="1"/>
  <c r="G546" i="7" s="1"/>
  <c r="G545" i="7" s="1"/>
  <c r="G544" i="7" s="1"/>
  <c r="J552" i="7"/>
  <c r="F345" i="9" s="1"/>
  <c r="F344" i="9" s="1"/>
  <c r="F343" i="9" s="1"/>
  <c r="F342" i="9" s="1"/>
  <c r="F341" i="9" s="1"/>
  <c r="F340" i="9" s="1"/>
  <c r="H552" i="7"/>
  <c r="H551" i="7" s="1"/>
  <c r="H550" i="7" s="1"/>
  <c r="H549" i="7" s="1"/>
  <c r="H548" i="7" s="1"/>
  <c r="H547" i="7" s="1"/>
  <c r="H546" i="7" s="1"/>
  <c r="H545" i="7" s="1"/>
  <c r="AE998" i="2"/>
  <c r="AE997" i="2" s="1"/>
  <c r="AE996" i="2" s="1"/>
  <c r="AF998" i="2"/>
  <c r="AF997" i="2" s="1"/>
  <c r="D43" i="10" l="1"/>
  <c r="D42" i="10" s="1"/>
  <c r="F544" i="7"/>
  <c r="E43" i="10"/>
  <c r="E42" i="10" s="1"/>
  <c r="H544" i="7"/>
  <c r="K752" i="7"/>
  <c r="K742" i="7" s="1"/>
  <c r="D345" i="9"/>
  <c r="D344" i="9" s="1"/>
  <c r="D343" i="9" s="1"/>
  <c r="D342" i="9" s="1"/>
  <c r="D341" i="9" s="1"/>
  <c r="D340" i="9" s="1"/>
  <c r="J551" i="7"/>
  <c r="J550" i="7" s="1"/>
  <c r="J549" i="7" s="1"/>
  <c r="J548" i="7" s="1"/>
  <c r="J547" i="7" s="1"/>
  <c r="J546" i="7" s="1"/>
  <c r="J545" i="7" s="1"/>
  <c r="E345" i="9"/>
  <c r="E344" i="9" s="1"/>
  <c r="E343" i="9" s="1"/>
  <c r="E342" i="9" s="1"/>
  <c r="E341" i="9" s="1"/>
  <c r="E340" i="9" s="1"/>
  <c r="AD998" i="2"/>
  <c r="AD997" i="2" s="1"/>
  <c r="AD996" i="2" s="1"/>
  <c r="AD995" i="2" s="1"/>
  <c r="AF996" i="2"/>
  <c r="AF995" i="2" s="1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2" i="9"/>
  <c r="F361" i="9" s="1"/>
  <c r="H335" i="7"/>
  <c r="E630" i="9" s="1"/>
  <c r="AD857" i="2"/>
  <c r="AD856" i="2" s="1"/>
  <c r="AD855" i="2" s="1"/>
  <c r="AE857" i="2"/>
  <c r="AE856" i="2" s="1"/>
  <c r="AE855" i="2" s="1"/>
  <c r="F335" i="7" l="1"/>
  <c r="H334" i="7"/>
  <c r="H332" i="7" s="1"/>
  <c r="F888" i="7"/>
  <c r="F887" i="7" s="1"/>
  <c r="J384" i="7"/>
  <c r="F637" i="9" s="1"/>
  <c r="F636" i="9" s="1"/>
  <c r="F635" i="9" s="1"/>
  <c r="F634" i="9" s="1"/>
  <c r="H384" i="7"/>
  <c r="E637" i="9" s="1"/>
  <c r="E636" i="9" s="1"/>
  <c r="E635" i="9" s="1"/>
  <c r="E634" i="9" s="1"/>
  <c r="F384" i="7"/>
  <c r="D637" i="9" s="1"/>
  <c r="D636" i="9" s="1"/>
  <c r="D635" i="9" s="1"/>
  <c r="D634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699" i="7"/>
  <c r="J698" i="7" s="1"/>
  <c r="J697" i="7" s="1"/>
  <c r="H699" i="7"/>
  <c r="H698" i="7" s="1"/>
  <c r="H697" i="7" s="1"/>
  <c r="D505" i="9"/>
  <c r="D504" i="9" s="1"/>
  <c r="D503" i="9" s="1"/>
  <c r="F886" i="7" l="1"/>
  <c r="F885" i="7" s="1"/>
  <c r="F883" i="7"/>
  <c r="F884" i="7"/>
  <c r="H333" i="7"/>
  <c r="F334" i="7"/>
  <c r="F332" i="7" s="1"/>
  <c r="D630" i="9"/>
  <c r="H383" i="7"/>
  <c r="H382" i="7" s="1"/>
  <c r="H381" i="7" s="1"/>
  <c r="F383" i="7"/>
  <c r="F382" i="7" s="1"/>
  <c r="F381" i="7" s="1"/>
  <c r="J383" i="7"/>
  <c r="J382" i="7" s="1"/>
  <c r="J381" i="7" s="1"/>
  <c r="F699" i="7"/>
  <c r="F698" i="7" s="1"/>
  <c r="F697" i="7" s="1"/>
  <c r="E505" i="9"/>
  <c r="E504" i="9" s="1"/>
  <c r="E503" i="9" s="1"/>
  <c r="F505" i="9"/>
  <c r="F504" i="9" s="1"/>
  <c r="F503" i="9" s="1"/>
  <c r="AI615" i="2"/>
  <c r="F881" i="7" l="1"/>
  <c r="F882" i="7"/>
  <c r="F333" i="7"/>
  <c r="J53" i="7"/>
  <c r="F229" i="9" s="1"/>
  <c r="F228" i="9" s="1"/>
  <c r="F227" i="9" s="1"/>
  <c r="F226" i="9" s="1"/>
  <c r="F225" i="9" s="1"/>
  <c r="H53" i="7"/>
  <c r="E229" i="9" s="1"/>
  <c r="E228" i="9" s="1"/>
  <c r="E227" i="9" s="1"/>
  <c r="E226" i="9" s="1"/>
  <c r="E225" i="9" s="1"/>
  <c r="F53" i="7"/>
  <c r="D229" i="9" s="1"/>
  <c r="D228" i="9" s="1"/>
  <c r="D227" i="9" s="1"/>
  <c r="D226" i="9" s="1"/>
  <c r="D225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0" i="7"/>
  <c r="AF368" i="2"/>
  <c r="F872" i="7"/>
  <c r="D237" i="9" s="1"/>
  <c r="J873" i="7"/>
  <c r="F238" i="9" s="1"/>
  <c r="H873" i="7"/>
  <c r="E238" i="9" s="1"/>
  <c r="F873" i="7"/>
  <c r="D238" i="9" s="1"/>
  <c r="J872" i="7"/>
  <c r="F237" i="9" s="1"/>
  <c r="H872" i="7"/>
  <c r="E237" i="9" s="1"/>
  <c r="J251" i="7"/>
  <c r="F291" i="9" s="1"/>
  <c r="F290" i="9" s="1"/>
  <c r="F289" i="9" s="1"/>
  <c r="F288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1" i="9" s="1"/>
  <c r="E290" i="9" s="1"/>
  <c r="E289" i="9" s="1"/>
  <c r="E288" i="9" s="1"/>
  <c r="F251" i="7"/>
  <c r="D291" i="9" s="1"/>
  <c r="D290" i="9" s="1"/>
  <c r="D289" i="9" s="1"/>
  <c r="D288" i="9" s="1"/>
  <c r="D236" i="9" l="1"/>
  <c r="E236" i="9"/>
  <c r="F236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1" i="7"/>
  <c r="H871" i="7"/>
  <c r="F871" i="7"/>
  <c r="D314" i="9"/>
  <c r="D313" i="9" s="1"/>
  <c r="E312" i="9"/>
  <c r="E311" i="9" s="1"/>
  <c r="F312" i="9"/>
  <c r="F311" i="9" s="1"/>
  <c r="F314" i="9"/>
  <c r="F313" i="9" s="1"/>
  <c r="E314" i="9"/>
  <c r="E313" i="9" s="1"/>
  <c r="D312" i="9"/>
  <c r="D311" i="9" s="1"/>
  <c r="H261" i="7"/>
  <c r="H260" i="7" s="1"/>
  <c r="H259" i="7" s="1"/>
  <c r="F261" i="7"/>
  <c r="F260" i="7" s="1"/>
  <c r="F259" i="7" s="1"/>
  <c r="J261" i="7"/>
  <c r="J260" i="7" s="1"/>
  <c r="J259" i="7" s="1"/>
  <c r="E310" i="9" l="1"/>
  <c r="E309" i="9" s="1"/>
  <c r="E308" i="9" s="1"/>
  <c r="D310" i="9"/>
  <c r="D309" i="9" s="1"/>
  <c r="D308" i="9" s="1"/>
  <c r="F310" i="9"/>
  <c r="F309" i="9" s="1"/>
  <c r="F308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6" i="7" l="1"/>
  <c r="H776" i="7"/>
  <c r="F776" i="7"/>
  <c r="J778" i="7"/>
  <c r="H778" i="7"/>
  <c r="J781" i="7"/>
  <c r="H781" i="7"/>
  <c r="F781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2" i="9" s="1"/>
  <c r="F621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2" i="9" s="1"/>
  <c r="D361" i="9" s="1"/>
  <c r="J193" i="7"/>
  <c r="J192" i="7" s="1"/>
  <c r="J191" i="7" s="1"/>
  <c r="J190" i="7" s="1"/>
  <c r="J189" i="7" s="1"/>
  <c r="H193" i="7"/>
  <c r="E568" i="9" s="1"/>
  <c r="F193" i="7"/>
  <c r="D568" i="9" s="1"/>
  <c r="H162" i="7"/>
  <c r="E457" i="9" s="1"/>
  <c r="E456" i="9" s="1"/>
  <c r="J160" i="7"/>
  <c r="F455" i="9" s="1"/>
  <c r="F454" i="9" s="1"/>
  <c r="H160" i="7"/>
  <c r="F160" i="7"/>
  <c r="J162" i="7"/>
  <c r="F457" i="9" s="1"/>
  <c r="F456" i="9" s="1"/>
  <c r="F162" i="7"/>
  <c r="D457" i="9" s="1"/>
  <c r="D456" i="9" s="1"/>
  <c r="H74" i="7"/>
  <c r="E478" i="9" s="1"/>
  <c r="F74" i="7"/>
  <c r="D478" i="9" s="1"/>
  <c r="F453" i="9" l="1"/>
  <c r="H159" i="7"/>
  <c r="E455" i="9"/>
  <c r="E454" i="9" s="1"/>
  <c r="E453" i="9" s="1"/>
  <c r="F159" i="7"/>
  <c r="D455" i="9"/>
  <c r="D454" i="9" s="1"/>
  <c r="D453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4" i="9"/>
  <c r="D623" i="9" s="1"/>
  <c r="F624" i="9"/>
  <c r="F623" i="9" s="1"/>
  <c r="F620" i="9" s="1"/>
  <c r="AE972" i="2"/>
  <c r="AE971" i="2" s="1"/>
  <c r="AE970" i="2" s="1"/>
  <c r="K526" i="7"/>
  <c r="K525" i="7" s="1"/>
  <c r="E624" i="9"/>
  <c r="E623" i="9" s="1"/>
  <c r="D622" i="9"/>
  <c r="D621" i="9" s="1"/>
  <c r="AD972" i="2"/>
  <c r="AD971" i="2" s="1"/>
  <c r="AD970" i="2" s="1"/>
  <c r="I529" i="7"/>
  <c r="I528" i="7" s="1"/>
  <c r="I525" i="7" s="1"/>
  <c r="H525" i="7"/>
  <c r="E622" i="9"/>
  <c r="E621" i="9" s="1"/>
  <c r="G529" i="7"/>
  <c r="G528" i="7" s="1"/>
  <c r="G525" i="7" s="1"/>
  <c r="J528" i="7"/>
  <c r="H192" i="7"/>
  <c r="H191" i="7" s="1"/>
  <c r="H190" i="7" s="1"/>
  <c r="H189" i="7" s="1"/>
  <c r="F568" i="9"/>
  <c r="F567" i="9" s="1"/>
  <c r="F566" i="9" s="1"/>
  <c r="F565" i="9" s="1"/>
  <c r="F564" i="9" s="1"/>
  <c r="F192" i="7"/>
  <c r="F191" i="7" s="1"/>
  <c r="F190" i="7" s="1"/>
  <c r="F189" i="7" s="1"/>
  <c r="H161" i="7"/>
  <c r="J159" i="7"/>
  <c r="J161" i="7"/>
  <c r="F161" i="7"/>
  <c r="E567" i="9"/>
  <c r="E566" i="9" s="1"/>
  <c r="E565" i="9" s="1"/>
  <c r="E564" i="9" s="1"/>
  <c r="D567" i="9"/>
  <c r="D566" i="9" s="1"/>
  <c r="D565" i="9" s="1"/>
  <c r="D564" i="9" s="1"/>
  <c r="A783" i="7"/>
  <c r="A784" i="7"/>
  <c r="A785" i="7"/>
  <c r="A786" i="7"/>
  <c r="A787" i="7"/>
  <c r="A788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0" i="9"/>
  <c r="E620" i="9"/>
  <c r="G396" i="7" l="1"/>
  <c r="J524" i="7"/>
  <c r="J523" i="7" s="1"/>
  <c r="F708" i="9"/>
  <c r="F707" i="9" s="1"/>
  <c r="E708" i="9" l="1"/>
  <c r="E707" i="9" s="1"/>
  <c r="F360" i="9" l="1"/>
  <c r="F359" i="9" s="1"/>
  <c r="F412" i="7"/>
  <c r="D360" i="9" s="1"/>
  <c r="D359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2" i="9"/>
  <c r="E361" i="9" s="1"/>
  <c r="E360" i="9" l="1"/>
  <c r="E359" i="9" s="1"/>
  <c r="D629" i="9"/>
  <c r="D628" i="9" s="1"/>
  <c r="AE675" i="2" l="1"/>
  <c r="AE674" i="2" s="1"/>
  <c r="AF675" i="2"/>
  <c r="AF674" i="2" s="1"/>
  <c r="G486" i="7" l="1"/>
  <c r="G485" i="7" s="1"/>
  <c r="G484" i="7" s="1"/>
  <c r="J819" i="7" l="1"/>
  <c r="H819" i="7"/>
  <c r="F819" i="7"/>
  <c r="D705" i="9" l="1"/>
  <c r="D704" i="9" s="1"/>
  <c r="F706" i="9"/>
  <c r="F705" i="9" s="1"/>
  <c r="F704" i="9" s="1"/>
  <c r="E706" i="9"/>
  <c r="E705" i="9" s="1"/>
  <c r="E704" i="9" s="1"/>
  <c r="AD932" i="2"/>
  <c r="AE932" i="2"/>
  <c r="AF932" i="2"/>
  <c r="J258" i="7" l="1"/>
  <c r="H258" i="7"/>
  <c r="F258" i="7"/>
  <c r="D307" i="9" s="1"/>
  <c r="J257" i="7" l="1"/>
  <c r="F307" i="9"/>
  <c r="F306" i="9" s="1"/>
  <c r="D306" i="9"/>
  <c r="H257" i="7"/>
  <c r="E307" i="9"/>
  <c r="E306" i="9" s="1"/>
  <c r="F257" i="7"/>
  <c r="G729" i="7" l="1"/>
  <c r="I729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2" i="9" s="1"/>
  <c r="E721" i="9" s="1"/>
  <c r="E720" i="9" s="1"/>
  <c r="E710" i="9" s="1"/>
  <c r="F207" i="7"/>
  <c r="D722" i="9" s="1"/>
  <c r="D721" i="9" s="1"/>
  <c r="D720" i="9" s="1"/>
  <c r="D710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2" i="9"/>
  <c r="F721" i="9" s="1"/>
  <c r="F720" i="9" s="1"/>
  <c r="F710" i="9" s="1"/>
  <c r="H206" i="7"/>
  <c r="H205" i="7" s="1"/>
  <c r="H198" i="7" s="1"/>
  <c r="F206" i="7"/>
  <c r="F205" i="7" s="1"/>
  <c r="F198" i="7" s="1"/>
  <c r="F194" i="7" l="1"/>
  <c r="H194" i="7"/>
  <c r="E626" i="9"/>
  <c r="E625" i="9" s="1"/>
  <c r="D626" i="9"/>
  <c r="D625" i="9" s="1"/>
  <c r="F626" i="9" l="1"/>
  <c r="F625" i="9" s="1"/>
  <c r="I522" i="7" l="1"/>
  <c r="I515" i="7" s="1"/>
  <c r="G522" i="7" l="1"/>
  <c r="G515" i="7" s="1"/>
  <c r="K522" i="7"/>
  <c r="K515" i="7" s="1"/>
  <c r="J339" i="7" l="1"/>
  <c r="F645" i="9" s="1"/>
  <c r="F644" i="9" s="1"/>
  <c r="F643" i="9" s="1"/>
  <c r="F642" i="9" s="1"/>
  <c r="H339" i="7"/>
  <c r="H338" i="7" s="1"/>
  <c r="H337" i="7" s="1"/>
  <c r="H336" i="7" s="1"/>
  <c r="D645" i="9"/>
  <c r="D644" i="9" s="1"/>
  <c r="D643" i="9" s="1"/>
  <c r="D642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5" i="9"/>
  <c r="E644" i="9" s="1"/>
  <c r="E643" i="9" s="1"/>
  <c r="E642" i="9" s="1"/>
  <c r="F870" i="7" l="1"/>
  <c r="D235" i="9" s="1"/>
  <c r="J402" i="7" l="1"/>
  <c r="H402" i="7"/>
  <c r="E351" i="9" s="1"/>
  <c r="E350" i="9" s="1"/>
  <c r="E349" i="9" s="1"/>
  <c r="F402" i="7"/>
  <c r="D351" i="9" s="1"/>
  <c r="D350" i="9" s="1"/>
  <c r="D349" i="9" s="1"/>
  <c r="D348" i="9" s="1"/>
  <c r="D347" i="9" s="1"/>
  <c r="AE883" i="2"/>
  <c r="AF883" i="2"/>
  <c r="AD883" i="2"/>
  <c r="D346" i="9" l="1"/>
  <c r="D339" i="9" s="1"/>
  <c r="E348" i="9"/>
  <c r="E347" i="9" s="1"/>
  <c r="AD882" i="2"/>
  <c r="AD881" i="2" s="1"/>
  <c r="AD880" i="2" s="1"/>
  <c r="AF882" i="2"/>
  <c r="AE882" i="2"/>
  <c r="J401" i="7"/>
  <c r="J400" i="7" s="1"/>
  <c r="J399" i="7" s="1"/>
  <c r="F351" i="9"/>
  <c r="F350" i="9" s="1"/>
  <c r="F349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48" i="9"/>
  <c r="F347" i="9" s="1"/>
  <c r="H331" i="7"/>
  <c r="H330" i="7" s="1"/>
  <c r="AE854" i="2"/>
  <c r="AE853" i="2" s="1"/>
  <c r="AE879" i="2" l="1"/>
  <c r="AF879" i="2"/>
  <c r="E346" i="9"/>
  <c r="E339" i="9" s="1"/>
  <c r="F346" i="9"/>
  <c r="F339" i="9" s="1"/>
  <c r="F331" i="7"/>
  <c r="F330" i="7" s="1"/>
  <c r="F384" i="9" l="1"/>
  <c r="D162" i="9" l="1"/>
  <c r="J655" i="7" l="1"/>
  <c r="J849" i="7" l="1"/>
  <c r="H849" i="7"/>
  <c r="F849" i="7"/>
  <c r="J835" i="7"/>
  <c r="F116" i="9" s="1"/>
  <c r="F115" i="9" s="1"/>
  <c r="H835" i="7"/>
  <c r="E116" i="9" s="1"/>
  <c r="E115" i="9" s="1"/>
  <c r="F835" i="7"/>
  <c r="D116" i="9" s="1"/>
  <c r="D115" i="9" s="1"/>
  <c r="J833" i="7"/>
  <c r="F114" i="9" s="1"/>
  <c r="F113" i="9" s="1"/>
  <c r="H833" i="7"/>
  <c r="E114" i="9" s="1"/>
  <c r="E113" i="9" s="1"/>
  <c r="F833" i="7"/>
  <c r="D114" i="9" s="1"/>
  <c r="D113" i="9" s="1"/>
  <c r="J831" i="7"/>
  <c r="F112" i="9" s="1"/>
  <c r="F111" i="9" s="1"/>
  <c r="H831" i="7"/>
  <c r="E112" i="9" s="1"/>
  <c r="E111" i="9" s="1"/>
  <c r="F831" i="7"/>
  <c r="D112" i="9" s="1"/>
  <c r="D111" i="9" s="1"/>
  <c r="H739" i="7"/>
  <c r="F739" i="7"/>
  <c r="J730" i="7"/>
  <c r="J729" i="7" s="1"/>
  <c r="H730" i="7"/>
  <c r="H729" i="7" s="1"/>
  <c r="J719" i="7"/>
  <c r="H719" i="7"/>
  <c r="F719" i="7"/>
  <c r="J716" i="7"/>
  <c r="H716" i="7"/>
  <c r="F716" i="7"/>
  <c r="J713" i="7"/>
  <c r="H713" i="7"/>
  <c r="F713" i="7"/>
  <c r="J708" i="7"/>
  <c r="H708" i="7"/>
  <c r="F708" i="7"/>
  <c r="J675" i="7"/>
  <c r="H675" i="7"/>
  <c r="F675" i="7"/>
  <c r="J673" i="7"/>
  <c r="H673" i="7"/>
  <c r="F673" i="7"/>
  <c r="J672" i="7"/>
  <c r="H672" i="7"/>
  <c r="F672" i="7"/>
  <c r="J671" i="7"/>
  <c r="H671" i="7"/>
  <c r="F671" i="7"/>
  <c r="J664" i="7"/>
  <c r="H664" i="7"/>
  <c r="E162" i="9" s="1"/>
  <c r="F664" i="7"/>
  <c r="H655" i="7"/>
  <c r="I655" i="7" s="1"/>
  <c r="F655" i="7"/>
  <c r="J614" i="7"/>
  <c r="H614" i="7"/>
  <c r="F614" i="7"/>
  <c r="J601" i="7"/>
  <c r="H601" i="7"/>
  <c r="F601" i="7"/>
  <c r="J591" i="7"/>
  <c r="H591" i="7"/>
  <c r="F591" i="7"/>
  <c r="J588" i="7"/>
  <c r="H588" i="7"/>
  <c r="F588" i="7"/>
  <c r="J585" i="7"/>
  <c r="H585" i="7"/>
  <c r="F585" i="7"/>
  <c r="J567" i="7"/>
  <c r="H567" i="7"/>
  <c r="F567" i="7"/>
  <c r="J564" i="7"/>
  <c r="H564" i="7"/>
  <c r="F564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4" i="9" s="1"/>
  <c r="F496" i="7"/>
  <c r="D604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77" i="9" s="1"/>
  <c r="F476" i="9" s="1"/>
  <c r="F475" i="9" s="1"/>
  <c r="H111" i="7"/>
  <c r="E477" i="9" s="1"/>
  <c r="E476" i="9" s="1"/>
  <c r="E475" i="9" s="1"/>
  <c r="F111" i="7"/>
  <c r="D477" i="9" s="1"/>
  <c r="D476" i="9" s="1"/>
  <c r="D475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09" i="9" l="1"/>
  <c r="F109" i="9"/>
  <c r="D595" i="9"/>
  <c r="E110" i="9"/>
  <c r="F110" i="9"/>
  <c r="D110" i="9"/>
  <c r="E109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3" i="7"/>
  <c r="AF776" i="2"/>
  <c r="AF772" i="2" s="1"/>
  <c r="J733" i="7"/>
  <c r="AE777" i="2"/>
  <c r="AE776" i="2" s="1"/>
  <c r="AE772" i="2" s="1"/>
  <c r="H733" i="7"/>
  <c r="H610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4" i="7"/>
  <c r="AF1016" i="2"/>
  <c r="AF1015" i="2" s="1"/>
  <c r="J844" i="7"/>
  <c r="J610" i="7"/>
  <c r="AF783" i="2"/>
  <c r="AF782" i="2" s="1"/>
  <c r="AF781" i="2" s="1"/>
  <c r="J739" i="7"/>
  <c r="AD851" i="2"/>
  <c r="AD850" i="2" s="1"/>
  <c r="AD843" i="2" s="1"/>
  <c r="AD842" i="2" s="1"/>
  <c r="F324" i="7"/>
  <c r="AD675" i="2"/>
  <c r="AD674" i="2" s="1"/>
  <c r="AD664" i="2" s="1"/>
  <c r="F610" i="7"/>
  <c r="AE929" i="2"/>
  <c r="AE928" i="2" s="1"/>
  <c r="H480" i="7"/>
  <c r="AE1016" i="2"/>
  <c r="AE1015" i="2" s="1"/>
  <c r="H844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696" i="9" l="1"/>
  <c r="F695" i="9" s="1"/>
  <c r="F694" i="9" s="1"/>
  <c r="E696" i="9"/>
  <c r="E695" i="9" s="1"/>
  <c r="E694" i="9" s="1"/>
  <c r="D696" i="9"/>
  <c r="D695" i="9" s="1"/>
  <c r="D694" i="9" s="1"/>
  <c r="F113" i="7" l="1"/>
  <c r="F112" i="7" s="1"/>
  <c r="J113" i="7"/>
  <c r="J112" i="7" s="1"/>
  <c r="H113" i="7"/>
  <c r="H112" i="7" s="1"/>
  <c r="D206" i="9"/>
  <c r="D205" i="9" s="1"/>
  <c r="H498" i="7"/>
  <c r="H497" i="7" s="1"/>
  <c r="E126" i="9"/>
  <c r="E125" i="9" s="1"/>
  <c r="E124" i="9" s="1"/>
  <c r="E135" i="9"/>
  <c r="E134" i="9" s="1"/>
  <c r="E133" i="9" s="1"/>
  <c r="F126" i="9"/>
  <c r="F125" i="9" s="1"/>
  <c r="F124" i="9" s="1"/>
  <c r="F654" i="7"/>
  <c r="F653" i="7" s="1"/>
  <c r="F652" i="7" s="1"/>
  <c r="F651" i="7" s="1"/>
  <c r="D160" i="9"/>
  <c r="D169" i="9"/>
  <c r="D170" i="9"/>
  <c r="D171" i="9"/>
  <c r="D173" i="9"/>
  <c r="D172" i="9" s="1"/>
  <c r="D179" i="9"/>
  <c r="D178" i="9" s="1"/>
  <c r="D177" i="9" s="1"/>
  <c r="D184" i="9"/>
  <c r="D183" i="9" s="1"/>
  <c r="D182" i="9" s="1"/>
  <c r="D187" i="9"/>
  <c r="D186" i="9" s="1"/>
  <c r="D185" i="9" s="1"/>
  <c r="D190" i="9"/>
  <c r="D189" i="9" s="1"/>
  <c r="D188" i="9" s="1"/>
  <c r="D603" i="9"/>
  <c r="D602" i="9" s="1"/>
  <c r="F511" i="7"/>
  <c r="D651" i="9"/>
  <c r="D650" i="9" s="1"/>
  <c r="D649" i="9" s="1"/>
  <c r="D656" i="9"/>
  <c r="D655" i="9" s="1"/>
  <c r="D654" i="9" s="1"/>
  <c r="D659" i="9"/>
  <c r="D658" i="9" s="1"/>
  <c r="D657" i="9" s="1"/>
  <c r="D594" i="9"/>
  <c r="D593" i="9" s="1"/>
  <c r="D592" i="9" s="1"/>
  <c r="F346" i="7"/>
  <c r="F354" i="7"/>
  <c r="D559" i="9" s="1"/>
  <c r="D558" i="9" s="1"/>
  <c r="D557" i="9" s="1"/>
  <c r="D556" i="9" s="1"/>
  <c r="F350" i="7"/>
  <c r="F349" i="7" s="1"/>
  <c r="F348" i="7" s="1"/>
  <c r="F347" i="7" s="1"/>
  <c r="F188" i="7"/>
  <c r="D546" i="9" s="1"/>
  <c r="D545" i="9" s="1"/>
  <c r="D544" i="9" s="1"/>
  <c r="D543" i="9" s="1"/>
  <c r="D542" i="9" s="1"/>
  <c r="F329" i="7"/>
  <c r="D540" i="9" s="1"/>
  <c r="D539" i="9" s="1"/>
  <c r="D538" i="9" s="1"/>
  <c r="D537" i="9" s="1"/>
  <c r="D536" i="9" s="1"/>
  <c r="F307" i="7"/>
  <c r="D521" i="9" s="1"/>
  <c r="D520" i="9" s="1"/>
  <c r="D519" i="9" s="1"/>
  <c r="F311" i="7"/>
  <c r="D524" i="9" s="1"/>
  <c r="D523" i="9" s="1"/>
  <c r="D522" i="9" s="1"/>
  <c r="D532" i="9"/>
  <c r="D531" i="9" s="1"/>
  <c r="D530" i="9" s="1"/>
  <c r="D529" i="9"/>
  <c r="D528" i="9" s="1"/>
  <c r="D527" i="9" s="1"/>
  <c r="F80" i="7"/>
  <c r="D484" i="9" s="1"/>
  <c r="F460" i="7"/>
  <c r="D488" i="9" s="1"/>
  <c r="D499" i="9"/>
  <c r="D498" i="9" s="1"/>
  <c r="D497" i="9" s="1"/>
  <c r="F221" i="7"/>
  <c r="F182" i="7"/>
  <c r="F181" i="7" s="1"/>
  <c r="F180" i="7" s="1"/>
  <c r="F179" i="7" s="1"/>
  <c r="F178" i="7" s="1"/>
  <c r="F177" i="7" s="1"/>
  <c r="D384" i="9"/>
  <c r="D383" i="9" s="1"/>
  <c r="F133" i="7"/>
  <c r="F135" i="7"/>
  <c r="D388" i="9" s="1"/>
  <c r="D387" i="9" s="1"/>
  <c r="F378" i="7"/>
  <c r="D393" i="9" s="1"/>
  <c r="D392" i="9" s="1"/>
  <c r="D391" i="9" s="1"/>
  <c r="F138" i="7"/>
  <c r="D404" i="9"/>
  <c r="D403" i="9" s="1"/>
  <c r="D402" i="9" s="1"/>
  <c r="D407" i="9"/>
  <c r="D406" i="9" s="1"/>
  <c r="D405" i="9" s="1"/>
  <c r="F21" i="7"/>
  <c r="F62" i="7"/>
  <c r="D426" i="9" s="1"/>
  <c r="F67" i="7"/>
  <c r="D431" i="9" s="1"/>
  <c r="D430" i="9" s="1"/>
  <c r="D429" i="9" s="1"/>
  <c r="F70" i="7"/>
  <c r="D434" i="9" s="1"/>
  <c r="D433" i="9" s="1"/>
  <c r="D432" i="9" s="1"/>
  <c r="F228" i="7"/>
  <c r="D449" i="9" s="1"/>
  <c r="D448" i="9" s="1"/>
  <c r="D447" i="9" s="1"/>
  <c r="F157" i="7"/>
  <c r="D452" i="9" s="1"/>
  <c r="D451" i="9" s="1"/>
  <c r="D450" i="9" s="1"/>
  <c r="D460" i="9"/>
  <c r="D459" i="9" s="1"/>
  <c r="D458" i="9" s="1"/>
  <c r="F169" i="7"/>
  <c r="D464" i="9" s="1"/>
  <c r="D463" i="9" s="1"/>
  <c r="F171" i="7"/>
  <c r="D466" i="9" s="1"/>
  <c r="D465" i="9" s="1"/>
  <c r="F301" i="7"/>
  <c r="D474" i="9" s="1"/>
  <c r="D473" i="9" s="1"/>
  <c r="D472" i="9" s="1"/>
  <c r="F174" i="7"/>
  <c r="D469" i="9" s="1"/>
  <c r="D468" i="9" s="1"/>
  <c r="F176" i="7"/>
  <c r="D471" i="9" s="1"/>
  <c r="D470" i="9" s="1"/>
  <c r="D443" i="9"/>
  <c r="D442" i="9" s="1"/>
  <c r="D441" i="9" s="1"/>
  <c r="D446" i="9"/>
  <c r="D445" i="9" s="1"/>
  <c r="D444" i="9" s="1"/>
  <c r="D415" i="9"/>
  <c r="D414" i="9" s="1"/>
  <c r="D413" i="9" s="1"/>
  <c r="D412" i="9" s="1"/>
  <c r="D411" i="9" s="1"/>
  <c r="D330" i="9"/>
  <c r="D329" i="9" s="1"/>
  <c r="D328" i="9" s="1"/>
  <c r="D324" i="9" s="1"/>
  <c r="F688" i="7"/>
  <c r="D261" i="9" s="1"/>
  <c r="F283" i="7"/>
  <c r="D265" i="9" s="1"/>
  <c r="F279" i="7"/>
  <c r="F361" i="7"/>
  <c r="D272" i="9"/>
  <c r="D271" i="9" s="1"/>
  <c r="D270" i="9" s="1"/>
  <c r="F452" i="7"/>
  <c r="D275" i="9" s="1"/>
  <c r="D274" i="9" s="1"/>
  <c r="F454" i="7"/>
  <c r="D277" i="9" s="1"/>
  <c r="D276" i="9" s="1"/>
  <c r="F364" i="7"/>
  <c r="F247" i="7"/>
  <c r="D287" i="9" s="1"/>
  <c r="D286" i="9" s="1"/>
  <c r="D285" i="9" s="1"/>
  <c r="F236" i="7"/>
  <c r="D296" i="9" s="1"/>
  <c r="D295" i="9" s="1"/>
  <c r="D294" i="9" s="1"/>
  <c r="D293" i="9" s="1"/>
  <c r="F256" i="7"/>
  <c r="D305" i="9" s="1"/>
  <c r="D304" i="9" s="1"/>
  <c r="D303" i="9" s="1"/>
  <c r="F240" i="7"/>
  <c r="D300" i="9" s="1"/>
  <c r="D299" i="9" s="1"/>
  <c r="D298" i="9" s="1"/>
  <c r="D297" i="9" s="1"/>
  <c r="F270" i="7"/>
  <c r="D251" i="9"/>
  <c r="D234" i="9"/>
  <c r="D233" i="9" s="1"/>
  <c r="D232" i="9" s="1"/>
  <c r="D231" i="9" s="1"/>
  <c r="F818" i="7"/>
  <c r="F817" i="7" s="1"/>
  <c r="D204" i="9"/>
  <c r="D203" i="9" s="1"/>
  <c r="AD366" i="2"/>
  <c r="D209" i="9"/>
  <c r="D208" i="9" s="1"/>
  <c r="D207" i="9" s="1"/>
  <c r="F862" i="7"/>
  <c r="F46" i="7"/>
  <c r="F48" i="7"/>
  <c r="F47" i="7" s="1"/>
  <c r="F747" i="7"/>
  <c r="D24" i="9" s="1"/>
  <c r="D23" i="9" s="1"/>
  <c r="D22" i="9" s="1"/>
  <c r="D21" i="9" s="1"/>
  <c r="D20" i="9" s="1"/>
  <c r="F756" i="7"/>
  <c r="F759" i="7"/>
  <c r="D53" i="9"/>
  <c r="D52" i="9" s="1"/>
  <c r="D62" i="9"/>
  <c r="D61" i="9" s="1"/>
  <c r="D60" i="9" s="1"/>
  <c r="D65" i="9"/>
  <c r="D64" i="9" s="1"/>
  <c r="D63" i="9" s="1"/>
  <c r="F645" i="7"/>
  <c r="D85" i="9" s="1"/>
  <c r="D84" i="9" s="1"/>
  <c r="D83" i="9" s="1"/>
  <c r="D82" i="9" s="1"/>
  <c r="D81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4" i="7"/>
  <c r="H816" i="7"/>
  <c r="H814" i="7" s="1"/>
  <c r="H813" i="7" s="1"/>
  <c r="H728" i="7"/>
  <c r="H727" i="7" s="1"/>
  <c r="H726" i="7"/>
  <c r="H862" i="7"/>
  <c r="E223" i="9" s="1"/>
  <c r="E222" i="9" s="1"/>
  <c r="E218" i="9" s="1"/>
  <c r="H46" i="7"/>
  <c r="H48" i="7"/>
  <c r="J728" i="7"/>
  <c r="J727" i="7" s="1"/>
  <c r="J726" i="7"/>
  <c r="J862" i="7"/>
  <c r="F223" i="9" s="1"/>
  <c r="F222" i="9" s="1"/>
  <c r="F218" i="9" s="1"/>
  <c r="J46" i="7"/>
  <c r="J48" i="7"/>
  <c r="H762" i="7"/>
  <c r="H761" i="7" s="1"/>
  <c r="H760" i="7" s="1"/>
  <c r="J542" i="7"/>
  <c r="J541" i="7" s="1"/>
  <c r="H534" i="7"/>
  <c r="H533" i="7" s="1"/>
  <c r="H542" i="7"/>
  <c r="H541" i="7" s="1"/>
  <c r="G482" i="7"/>
  <c r="G481" i="7" s="1"/>
  <c r="G469" i="7" s="1"/>
  <c r="G603" i="7"/>
  <c r="G602" i="7" s="1"/>
  <c r="G725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4" i="9" s="1"/>
  <c r="E523" i="9" s="1"/>
  <c r="E522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59" i="9" s="1"/>
  <c r="H350" i="7"/>
  <c r="H349" i="7" s="1"/>
  <c r="H348" i="7" s="1"/>
  <c r="H347" i="7" s="1"/>
  <c r="H292" i="7"/>
  <c r="E169" i="9"/>
  <c r="E170" i="9"/>
  <c r="E171" i="9"/>
  <c r="H645" i="7"/>
  <c r="E85" i="9" s="1"/>
  <c r="E84" i="9" s="1"/>
  <c r="E83" i="9" s="1"/>
  <c r="E82" i="9" s="1"/>
  <c r="E81" i="9" s="1"/>
  <c r="H688" i="7"/>
  <c r="H694" i="7"/>
  <c r="H693" i="7" s="1"/>
  <c r="H692" i="7" s="1"/>
  <c r="H691" i="7" s="1"/>
  <c r="H690" i="7" s="1"/>
  <c r="H712" i="7"/>
  <c r="H711" i="7" s="1"/>
  <c r="H715" i="7"/>
  <c r="H714" i="7" s="1"/>
  <c r="H718" i="7"/>
  <c r="H717" i="7" s="1"/>
  <c r="H738" i="7"/>
  <c r="H737" i="7" s="1"/>
  <c r="H736" i="7" s="1"/>
  <c r="H756" i="7"/>
  <c r="H759" i="7"/>
  <c r="H758" i="7" s="1"/>
  <c r="H757" i="7" s="1"/>
  <c r="H747" i="7"/>
  <c r="H746" i="7" s="1"/>
  <c r="H745" i="7" s="1"/>
  <c r="H744" i="7" s="1"/>
  <c r="H743" i="7" s="1"/>
  <c r="H777" i="7"/>
  <c r="H775" i="7"/>
  <c r="H780" i="7"/>
  <c r="H779" i="7" s="1"/>
  <c r="H785" i="7"/>
  <c r="H784" i="7" s="1"/>
  <c r="H783" i="7" s="1"/>
  <c r="H788" i="7"/>
  <c r="H787" i="7" s="1"/>
  <c r="H786" i="7" s="1"/>
  <c r="H888" i="7"/>
  <c r="H870" i="7"/>
  <c r="E335" i="9"/>
  <c r="E334" i="9" s="1"/>
  <c r="E333" i="9" s="1"/>
  <c r="E332" i="9" s="1"/>
  <c r="E331" i="9" s="1"/>
  <c r="H236" i="7"/>
  <c r="H235" i="7" s="1"/>
  <c r="H234" i="7" s="1"/>
  <c r="H233" i="7" s="1"/>
  <c r="H240" i="7"/>
  <c r="E300" i="9" s="1"/>
  <c r="E299" i="9" s="1"/>
  <c r="E298" i="9" s="1"/>
  <c r="E297" i="9" s="1"/>
  <c r="H247" i="7"/>
  <c r="E287" i="9" s="1"/>
  <c r="E286" i="9" s="1"/>
  <c r="E285" i="9" s="1"/>
  <c r="E284" i="9" s="1"/>
  <c r="E283" i="9" s="1"/>
  <c r="H256" i="7"/>
  <c r="H270" i="7"/>
  <c r="H269" i="7" s="1"/>
  <c r="AE209" i="2"/>
  <c r="AE208" i="2" s="1"/>
  <c r="H279" i="7"/>
  <c r="E257" i="9" s="1"/>
  <c r="H283" i="7"/>
  <c r="E265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3" i="9"/>
  <c r="E672" i="9" s="1"/>
  <c r="E671" i="9" s="1"/>
  <c r="H35" i="7"/>
  <c r="H34" i="7" s="1"/>
  <c r="H38" i="7"/>
  <c r="H37" i="7" s="1"/>
  <c r="H62" i="7"/>
  <c r="E426" i="9" s="1"/>
  <c r="H67" i="7"/>
  <c r="H66" i="7" s="1"/>
  <c r="H65" i="7" s="1"/>
  <c r="H70" i="7"/>
  <c r="H69" i="7" s="1"/>
  <c r="H68" i="7" s="1"/>
  <c r="H80" i="7"/>
  <c r="E484" i="9" s="1"/>
  <c r="H87" i="7"/>
  <c r="H86" i="7" s="1"/>
  <c r="E443" i="9"/>
  <c r="E442" i="9" s="1"/>
  <c r="E441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2" i="9" s="1"/>
  <c r="E451" i="9" s="1"/>
  <c r="E450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1" i="7"/>
  <c r="I760" i="7" s="1"/>
  <c r="I753" i="7" s="1"/>
  <c r="I752" i="7" s="1"/>
  <c r="I603" i="7"/>
  <c r="I602" i="7" s="1"/>
  <c r="I725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7" i="9" s="1"/>
  <c r="F276" i="9" s="1"/>
  <c r="J712" i="7"/>
  <c r="J711" i="7" s="1"/>
  <c r="J718" i="7"/>
  <c r="J717" i="7" s="1"/>
  <c r="F162" i="9"/>
  <c r="F169" i="9"/>
  <c r="F170" i="9"/>
  <c r="F171" i="9"/>
  <c r="J645" i="7"/>
  <c r="F85" i="9" s="1"/>
  <c r="F84" i="9" s="1"/>
  <c r="F83" i="9" s="1"/>
  <c r="F82" i="9" s="1"/>
  <c r="F81" i="9" s="1"/>
  <c r="J688" i="7"/>
  <c r="F261" i="9" s="1"/>
  <c r="J694" i="7"/>
  <c r="J693" i="7" s="1"/>
  <c r="J692" i="7" s="1"/>
  <c r="J691" i="7" s="1"/>
  <c r="J690" i="7" s="1"/>
  <c r="J888" i="7"/>
  <c r="J870" i="7"/>
  <c r="K833" i="7"/>
  <c r="J830" i="7"/>
  <c r="K849" i="7"/>
  <c r="K848" i="7" s="1"/>
  <c r="K847" i="7" s="1"/>
  <c r="K846" i="7" s="1"/>
  <c r="K845" i="7" s="1"/>
  <c r="J747" i="7"/>
  <c r="J746" i="7" s="1"/>
  <c r="J745" i="7" s="1"/>
  <c r="J744" i="7" s="1"/>
  <c r="J743" i="7" s="1"/>
  <c r="J756" i="7"/>
  <c r="J755" i="7" s="1"/>
  <c r="J754" i="7" s="1"/>
  <c r="J759" i="7"/>
  <c r="J762" i="7"/>
  <c r="J761" i="7" s="1"/>
  <c r="J760" i="7" s="1"/>
  <c r="J777" i="7"/>
  <c r="J780" i="7"/>
  <c r="J779" i="7" s="1"/>
  <c r="J785" i="7"/>
  <c r="J784" i="7" s="1"/>
  <c r="J783" i="7" s="1"/>
  <c r="J788" i="7"/>
  <c r="J787" i="7" s="1"/>
  <c r="J786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0" i="9" s="1"/>
  <c r="F299" i="9" s="1"/>
  <c r="F298" i="9" s="1"/>
  <c r="F297" i="9" s="1"/>
  <c r="J247" i="7"/>
  <c r="J256" i="7"/>
  <c r="J255" i="7" s="1"/>
  <c r="J270" i="7"/>
  <c r="J279" i="7"/>
  <c r="F257" i="9" s="1"/>
  <c r="J283" i="7"/>
  <c r="F265" i="9" s="1"/>
  <c r="J221" i="7"/>
  <c r="F510" i="9" s="1"/>
  <c r="F509" i="9" s="1"/>
  <c r="F508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26" i="9" s="1"/>
  <c r="J67" i="7"/>
  <c r="J70" i="7"/>
  <c r="J69" i="7" s="1"/>
  <c r="J68" i="7" s="1"/>
  <c r="J80" i="7"/>
  <c r="J87" i="7"/>
  <c r="J86" i="7" s="1"/>
  <c r="F443" i="9"/>
  <c r="F442" i="9" s="1"/>
  <c r="F441" i="9" s="1"/>
  <c r="J95" i="7"/>
  <c r="J94" i="7" s="1"/>
  <c r="J104" i="7"/>
  <c r="J103" i="7" s="1"/>
  <c r="J110" i="7"/>
  <c r="J109" i="7" s="1"/>
  <c r="J124" i="7"/>
  <c r="J135" i="7"/>
  <c r="F388" i="9" s="1"/>
  <c r="F387" i="9" s="1"/>
  <c r="J133" i="7"/>
  <c r="F399" i="9"/>
  <c r="F398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5" i="7"/>
  <c r="J182" i="7"/>
  <c r="K182" i="7" s="1"/>
  <c r="K181" i="7" s="1"/>
  <c r="K180" i="7" s="1"/>
  <c r="K179" i="7" s="1"/>
  <c r="G761" i="7"/>
  <c r="G760" i="7" s="1"/>
  <c r="G753" i="7" s="1"/>
  <c r="G752" i="7" s="1"/>
  <c r="G742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09" i="7"/>
  <c r="G608" i="7" s="1"/>
  <c r="K603" i="7"/>
  <c r="K602" i="7" s="1"/>
  <c r="G843" i="7"/>
  <c r="G842" i="7" s="1"/>
  <c r="G838" i="7" s="1"/>
  <c r="I843" i="7"/>
  <c r="I842" i="7" s="1"/>
  <c r="I838" i="7" s="1"/>
  <c r="K843" i="7"/>
  <c r="K842" i="7" s="1"/>
  <c r="K838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3" i="7"/>
  <c r="E160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66" i="9" s="1"/>
  <c r="F465" i="9" s="1"/>
  <c r="J169" i="7"/>
  <c r="F464" i="9" s="1"/>
  <c r="F463" i="9" s="1"/>
  <c r="I732" i="7"/>
  <c r="I731" i="7" s="1"/>
  <c r="H308" i="7"/>
  <c r="H21" i="7"/>
  <c r="H20" i="7" s="1"/>
  <c r="F788" i="7"/>
  <c r="F787" i="7" s="1"/>
  <c r="F786" i="7" s="1"/>
  <c r="F785" i="7"/>
  <c r="F784" i="7" s="1"/>
  <c r="F783" i="7" s="1"/>
  <c r="F308" i="7"/>
  <c r="F65" i="9"/>
  <c r="F64" i="9" s="1"/>
  <c r="F63" i="9" s="1"/>
  <c r="F62" i="9"/>
  <c r="F61" i="9" s="1"/>
  <c r="F60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5" i="9"/>
  <c r="E64" i="9" s="1"/>
  <c r="E63" i="9" s="1"/>
  <c r="E62" i="9"/>
  <c r="E61" i="9" s="1"/>
  <c r="E60" i="9" s="1"/>
  <c r="E785" i="7"/>
  <c r="E787" i="7"/>
  <c r="E788" i="7"/>
  <c r="E784" i="7"/>
  <c r="B784" i="7"/>
  <c r="C784" i="7"/>
  <c r="B785" i="7"/>
  <c r="C785" i="7"/>
  <c r="B786" i="7"/>
  <c r="C786" i="7"/>
  <c r="B787" i="7"/>
  <c r="C787" i="7"/>
  <c r="B788" i="7"/>
  <c r="C788" i="7"/>
  <c r="C783" i="7"/>
  <c r="B783" i="7"/>
  <c r="A61" i="9"/>
  <c r="A62" i="9"/>
  <c r="A63" i="9"/>
  <c r="A64" i="9"/>
  <c r="A65" i="9"/>
  <c r="A60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2" i="7"/>
  <c r="G731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5" i="9"/>
  <c r="B444" i="9" s="1"/>
  <c r="B442" i="9"/>
  <c r="B441" i="9" s="1"/>
  <c r="B409" i="9"/>
  <c r="B408" i="9" s="1"/>
  <c r="B406" i="9"/>
  <c r="B405" i="9" s="1"/>
  <c r="D95" i="7"/>
  <c r="D94" i="7" s="1"/>
  <c r="D92" i="7"/>
  <c r="D91" i="7" s="1"/>
  <c r="D159" i="9" l="1"/>
  <c r="D155" i="9" s="1"/>
  <c r="E159" i="9"/>
  <c r="E155" i="9" s="1"/>
  <c r="AD303" i="2"/>
  <c r="E123" i="9"/>
  <c r="D273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2" i="7"/>
  <c r="I741" i="7" s="1"/>
  <c r="I740" i="7" s="1"/>
  <c r="G741" i="7"/>
  <c r="G740" i="7" s="1"/>
  <c r="AD299" i="2"/>
  <c r="AD298" i="2" s="1"/>
  <c r="AD297" i="2" s="1"/>
  <c r="AF101" i="2"/>
  <c r="F462" i="9"/>
  <c r="H450" i="7"/>
  <c r="AE106" i="2"/>
  <c r="J172" i="7"/>
  <c r="D467" i="9"/>
  <c r="AD101" i="2"/>
  <c r="H167" i="7"/>
  <c r="D462" i="9"/>
  <c r="AE101" i="2"/>
  <c r="AF106" i="2"/>
  <c r="H172" i="7"/>
  <c r="E235" i="9"/>
  <c r="E234" i="9" s="1"/>
  <c r="E233" i="9" s="1"/>
  <c r="E232" i="9" s="1"/>
  <c r="E231" i="9" s="1"/>
  <c r="E230" i="9" s="1"/>
  <c r="J869" i="7"/>
  <c r="J868" i="7" s="1"/>
  <c r="J867" i="7" s="1"/>
  <c r="J866" i="7" s="1"/>
  <c r="J865" i="7" s="1"/>
  <c r="J864" i="7" s="1"/>
  <c r="J863" i="7" s="1"/>
  <c r="F235" i="9"/>
  <c r="F234" i="9" s="1"/>
  <c r="F233" i="9" s="1"/>
  <c r="F232" i="9" s="1"/>
  <c r="F231" i="9" s="1"/>
  <c r="F230" i="9" s="1"/>
  <c r="J380" i="7"/>
  <c r="J379" i="7" s="1"/>
  <c r="J372" i="7" s="1"/>
  <c r="F415" i="9"/>
  <c r="F414" i="9" s="1"/>
  <c r="F413" i="9" s="1"/>
  <c r="F412" i="9" s="1"/>
  <c r="F411" i="9" s="1"/>
  <c r="J887" i="7"/>
  <c r="E415" i="9"/>
  <c r="E414" i="9" s="1"/>
  <c r="E413" i="9" s="1"/>
  <c r="E412" i="9" s="1"/>
  <c r="E411" i="9" s="1"/>
  <c r="H887" i="7"/>
  <c r="AF460" i="2"/>
  <c r="AF459" i="2" s="1"/>
  <c r="AF458" i="2" s="1"/>
  <c r="AF457" i="2" s="1"/>
  <c r="AF456" i="2" s="1"/>
  <c r="AF455" i="2" s="1"/>
  <c r="D247" i="9"/>
  <c r="D246" i="9" s="1"/>
  <c r="D245" i="9" s="1"/>
  <c r="D244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3" i="9"/>
  <c r="D702" i="9" s="1"/>
  <c r="D701" i="9" s="1"/>
  <c r="D697" i="9" s="1"/>
  <c r="D292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0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87" i="7"/>
  <c r="H686" i="7" s="1"/>
  <c r="H685" i="7" s="1"/>
  <c r="H684" i="7" s="1"/>
  <c r="H683" i="7" s="1"/>
  <c r="E261" i="9"/>
  <c r="E260" i="9" s="1"/>
  <c r="E259" i="9" s="1"/>
  <c r="E258" i="9" s="1"/>
  <c r="F687" i="7"/>
  <c r="F686" i="7" s="1"/>
  <c r="F685" i="7" s="1"/>
  <c r="F684" i="7" s="1"/>
  <c r="F683" i="7" s="1"/>
  <c r="D260" i="9"/>
  <c r="D259" i="9" s="1"/>
  <c r="D258" i="9" s="1"/>
  <c r="D257" i="9"/>
  <c r="D256" i="9" s="1"/>
  <c r="D255" i="9" s="1"/>
  <c r="D254" i="9" s="1"/>
  <c r="AF163" i="2"/>
  <c r="AF162" i="2" s="1"/>
  <c r="AF161" i="2" s="1"/>
  <c r="AD95" i="2"/>
  <c r="AD163" i="2"/>
  <c r="AD162" i="2" s="1"/>
  <c r="AD161" i="2" s="1"/>
  <c r="D230" i="9"/>
  <c r="K741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6" i="9"/>
  <c r="D175" i="9" s="1"/>
  <c r="D174" i="9" s="1"/>
  <c r="D168" i="9"/>
  <c r="D167" i="9" s="1"/>
  <c r="D166" i="9" s="1"/>
  <c r="F220" i="7"/>
  <c r="F219" i="7" s="1"/>
  <c r="D510" i="9"/>
  <c r="D509" i="9" s="1"/>
  <c r="D508" i="9" s="1"/>
  <c r="E55" i="10"/>
  <c r="F79" i="7"/>
  <c r="F78" i="7" s="1"/>
  <c r="F77" i="7" s="1"/>
  <c r="F76" i="7" s="1"/>
  <c r="F75" i="7" s="1"/>
  <c r="D483" i="9"/>
  <c r="D482" i="9" s="1"/>
  <c r="D481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4" i="9"/>
  <c r="F263" i="9" s="1"/>
  <c r="D264" i="9"/>
  <c r="D263" i="9" s="1"/>
  <c r="F204" i="9"/>
  <c r="F203" i="9" s="1"/>
  <c r="D425" i="9"/>
  <c r="D422" i="9" s="1"/>
  <c r="E386" i="9"/>
  <c r="E385" i="9" s="1"/>
  <c r="H132" i="7"/>
  <c r="F386" i="9"/>
  <c r="F385" i="9" s="1"/>
  <c r="J132" i="7"/>
  <c r="D386" i="9"/>
  <c r="F132" i="7"/>
  <c r="G837" i="7"/>
  <c r="K837" i="7"/>
  <c r="I837" i="7"/>
  <c r="D108" i="9"/>
  <c r="D107" i="9" s="1"/>
  <c r="H566" i="7"/>
  <c r="H565" i="7" s="1"/>
  <c r="K591" i="7"/>
  <c r="K590" i="7" s="1"/>
  <c r="K589" i="7" s="1"/>
  <c r="K578" i="7" s="1"/>
  <c r="F108" i="9"/>
  <c r="F107" i="9" s="1"/>
  <c r="J566" i="7"/>
  <c r="J565" i="7" s="1"/>
  <c r="I591" i="7"/>
  <c r="I590" i="7" s="1"/>
  <c r="I589" i="7" s="1"/>
  <c r="I578" i="7" s="1"/>
  <c r="E108" i="9"/>
  <c r="E107" i="9" s="1"/>
  <c r="G567" i="7"/>
  <c r="G566" i="7" s="1"/>
  <c r="G565" i="7" s="1"/>
  <c r="D302" i="9"/>
  <c r="D301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87" i="7"/>
  <c r="J686" i="7" s="1"/>
  <c r="J685" i="7" s="1"/>
  <c r="J684" i="7" s="1"/>
  <c r="F260" i="9"/>
  <c r="F259" i="9" s="1"/>
  <c r="F258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09" i="9"/>
  <c r="E208" i="9" s="1"/>
  <c r="E207" i="9" s="1"/>
  <c r="K724" i="7"/>
  <c r="K723" i="7" s="1"/>
  <c r="K722" i="7" s="1"/>
  <c r="F534" i="7"/>
  <c r="F533" i="7" s="1"/>
  <c r="H609" i="7"/>
  <c r="H608" i="7" s="1"/>
  <c r="AF354" i="2"/>
  <c r="AF353" i="2" s="1"/>
  <c r="AE346" i="2"/>
  <c r="AD234" i="2"/>
  <c r="AF234" i="2"/>
  <c r="AE234" i="2"/>
  <c r="E540" i="9"/>
  <c r="E539" i="9" s="1"/>
  <c r="E538" i="9" s="1"/>
  <c r="E537" i="9" s="1"/>
  <c r="E536" i="9" s="1"/>
  <c r="J187" i="7"/>
  <c r="J186" i="7" s="1"/>
  <c r="J185" i="7" s="1"/>
  <c r="J184" i="7" s="1"/>
  <c r="J183" i="7" s="1"/>
  <c r="F546" i="9"/>
  <c r="E651" i="9"/>
  <c r="E650" i="9" s="1"/>
  <c r="E649" i="9" s="1"/>
  <c r="F300" i="7"/>
  <c r="F299" i="7" s="1"/>
  <c r="F298" i="7" s="1"/>
  <c r="F297" i="7" s="1"/>
  <c r="F296" i="7" s="1"/>
  <c r="F295" i="7" s="1"/>
  <c r="E53" i="9"/>
  <c r="E52" i="9" s="1"/>
  <c r="F524" i="9"/>
  <c r="F523" i="9" s="1"/>
  <c r="F522" i="9" s="1"/>
  <c r="G724" i="7"/>
  <c r="G723" i="7" s="1"/>
  <c r="G722" i="7" s="1"/>
  <c r="E55" i="9"/>
  <c r="E54" i="9" s="1"/>
  <c r="E269" i="9"/>
  <c r="E268" i="9" s="1"/>
  <c r="E267" i="9" s="1"/>
  <c r="K601" i="7"/>
  <c r="K600" i="7" s="1"/>
  <c r="K599" i="7" s="1"/>
  <c r="K598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18" i="7"/>
  <c r="H817" i="7" s="1"/>
  <c r="I724" i="7"/>
  <c r="I723" i="7" s="1"/>
  <c r="I722" i="7" s="1"/>
  <c r="D535" i="9"/>
  <c r="D534" i="9" s="1"/>
  <c r="D533" i="9" s="1"/>
  <c r="D526" i="9" s="1"/>
  <c r="D525" i="9" s="1"/>
  <c r="AD328" i="2"/>
  <c r="AD322" i="2" s="1"/>
  <c r="D161" i="9"/>
  <c r="E563" i="9"/>
  <c r="E562" i="9" s="1"/>
  <c r="E561" i="9" s="1"/>
  <c r="E560" i="9" s="1"/>
  <c r="F486" i="7"/>
  <c r="F485" i="7" s="1"/>
  <c r="F484" i="7" s="1"/>
  <c r="F246" i="7"/>
  <c r="F320" i="7"/>
  <c r="F319" i="7" s="1"/>
  <c r="E431" i="9"/>
  <c r="E430" i="9" s="1"/>
  <c r="E429" i="9" s="1"/>
  <c r="F451" i="7"/>
  <c r="E404" i="9"/>
  <c r="E403" i="9" s="1"/>
  <c r="E402" i="9" s="1"/>
  <c r="F502" i="9"/>
  <c r="F239" i="7"/>
  <c r="F238" i="7" s="1"/>
  <c r="F237" i="7" s="1"/>
  <c r="E36" i="9"/>
  <c r="E35" i="9" s="1"/>
  <c r="E34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8" i="9"/>
  <c r="F57" i="9" s="1"/>
  <c r="F56" i="9" s="1"/>
  <c r="H861" i="7"/>
  <c r="H860" i="7" s="1"/>
  <c r="H856" i="7" s="1"/>
  <c r="F148" i="7"/>
  <c r="F147" i="7" s="1"/>
  <c r="E488" i="9"/>
  <c r="E487" i="9" s="1"/>
  <c r="E486" i="9" s="1"/>
  <c r="E485" i="9" s="1"/>
  <c r="F282" i="7"/>
  <c r="F281" i="7" s="1"/>
  <c r="F280" i="7" s="1"/>
  <c r="F832" i="7"/>
  <c r="K831" i="7"/>
  <c r="K830" i="7" s="1"/>
  <c r="J861" i="7"/>
  <c r="J860" i="7" s="1"/>
  <c r="J856" i="7" s="1"/>
  <c r="I601" i="7"/>
  <c r="I600" i="7" s="1"/>
  <c r="I599" i="7" s="1"/>
  <c r="I598" i="7" s="1"/>
  <c r="E466" i="9"/>
  <c r="E465" i="9" s="1"/>
  <c r="J600" i="7"/>
  <c r="J599" i="7" s="1"/>
  <c r="F495" i="7"/>
  <c r="F494" i="7" s="1"/>
  <c r="F66" i="7"/>
  <c r="F65" i="7" s="1"/>
  <c r="AE366" i="2"/>
  <c r="AE365" i="2" s="1"/>
  <c r="J590" i="7"/>
  <c r="J589" i="7" s="1"/>
  <c r="F566" i="7"/>
  <c r="F565" i="7" s="1"/>
  <c r="F170" i="7"/>
  <c r="F869" i="7"/>
  <c r="F868" i="7" s="1"/>
  <c r="F110" i="7"/>
  <c r="F109" i="7" s="1"/>
  <c r="AD76" i="2"/>
  <c r="AD75" i="2" s="1"/>
  <c r="F317" i="7"/>
  <c r="F316" i="7" s="1"/>
  <c r="F420" i="9"/>
  <c r="F419" i="9" s="1"/>
  <c r="F418" i="9" s="1"/>
  <c r="F235" i="7"/>
  <c r="F234" i="7" s="1"/>
  <c r="F233" i="7" s="1"/>
  <c r="AF121" i="2"/>
  <c r="AF120" i="2" s="1"/>
  <c r="AF119" i="2" s="1"/>
  <c r="AF118" i="2" s="1"/>
  <c r="AF117" i="2" s="1"/>
  <c r="F563" i="9"/>
  <c r="F562" i="9" s="1"/>
  <c r="F561" i="9" s="1"/>
  <c r="F560" i="9" s="1"/>
  <c r="G293" i="7"/>
  <c r="G292" i="7" s="1"/>
  <c r="F292" i="7"/>
  <c r="AE95" i="2"/>
  <c r="AF207" i="2"/>
  <c r="AF206" i="2" s="1"/>
  <c r="F175" i="7"/>
  <c r="J360" i="7"/>
  <c r="J359" i="7" s="1"/>
  <c r="F269" i="9"/>
  <c r="F268" i="9" s="1"/>
  <c r="F267" i="9" s="1"/>
  <c r="F762" i="7"/>
  <c r="D39" i="9" s="1"/>
  <c r="D38" i="9" s="1"/>
  <c r="D37" i="9" s="1"/>
  <c r="AD391" i="2"/>
  <c r="AD390" i="2" s="1"/>
  <c r="AD383" i="2" s="1"/>
  <c r="AD382" i="2" s="1"/>
  <c r="D591" i="9"/>
  <c r="D590" i="9" s="1"/>
  <c r="D589" i="9" s="1"/>
  <c r="AF469" i="2"/>
  <c r="AF468" i="2" s="1"/>
  <c r="AF467" i="2" s="1"/>
  <c r="AF466" i="2" s="1"/>
  <c r="AF465" i="2" s="1"/>
  <c r="D99" i="9"/>
  <c r="D98" i="9" s="1"/>
  <c r="D97" i="9" s="1"/>
  <c r="D96" i="9" s="1"/>
  <c r="F563" i="7"/>
  <c r="F562" i="7" s="1"/>
  <c r="F561" i="7" s="1"/>
  <c r="J486" i="7"/>
  <c r="J485" i="7" s="1"/>
  <c r="J484" i="7" s="1"/>
  <c r="D502" i="9"/>
  <c r="D496" i="9" s="1"/>
  <c r="D495" i="9" s="1"/>
  <c r="H603" i="7"/>
  <c r="H602" i="7" s="1"/>
  <c r="H654" i="7"/>
  <c r="H653" i="7" s="1"/>
  <c r="H652" i="7" s="1"/>
  <c r="H651" i="7" s="1"/>
  <c r="I654" i="7"/>
  <c r="I653" i="7" s="1"/>
  <c r="AD26" i="2"/>
  <c r="AD25" i="2" s="1"/>
  <c r="AD24" i="2" s="1"/>
  <c r="AD23" i="2" s="1"/>
  <c r="AE259" i="2"/>
  <c r="AE258" i="2" s="1"/>
  <c r="AE257" i="2" s="1"/>
  <c r="AE256" i="2" s="1"/>
  <c r="E471" i="9"/>
  <c r="E470" i="9" s="1"/>
  <c r="AF391" i="2"/>
  <c r="AF390" i="2" s="1"/>
  <c r="AF383" i="2" s="1"/>
  <c r="AF382" i="2" s="1"/>
  <c r="H674" i="7"/>
  <c r="E173" i="9"/>
  <c r="E172" i="9" s="1"/>
  <c r="H482" i="7"/>
  <c r="H481" i="7" s="1"/>
  <c r="D202" i="9"/>
  <c r="D201" i="9" s="1"/>
  <c r="D200" i="9" s="1"/>
  <c r="D199" i="9" s="1"/>
  <c r="D198" i="9" s="1"/>
  <c r="D335" i="9"/>
  <c r="D334" i="9" s="1"/>
  <c r="D333" i="9" s="1"/>
  <c r="D332" i="9" s="1"/>
  <c r="D331" i="9" s="1"/>
  <c r="F848" i="7"/>
  <c r="F847" i="7" s="1"/>
  <c r="F846" i="7" s="1"/>
  <c r="F845" i="7" s="1"/>
  <c r="D420" i="9"/>
  <c r="D419" i="9" s="1"/>
  <c r="D41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5" i="9"/>
  <c r="E534" i="9" s="1"/>
  <c r="E533" i="9" s="1"/>
  <c r="E502" i="9"/>
  <c r="F328" i="7"/>
  <c r="F327" i="7" s="1"/>
  <c r="F326" i="7" s="1"/>
  <c r="F325" i="7" s="1"/>
  <c r="AD68" i="2"/>
  <c r="E532" i="9"/>
  <c r="E531" i="9" s="1"/>
  <c r="E530" i="9" s="1"/>
  <c r="E474" i="9"/>
  <c r="E473" i="9" s="1"/>
  <c r="E472" i="9" s="1"/>
  <c r="E275" i="9"/>
  <c r="E274" i="9" s="1"/>
  <c r="F775" i="7"/>
  <c r="J180" i="7"/>
  <c r="F659" i="9"/>
  <c r="F658" i="9" s="1"/>
  <c r="F657" i="9" s="1"/>
  <c r="F644" i="7"/>
  <c r="F643" i="7" s="1"/>
  <c r="F642" i="7" s="1"/>
  <c r="F641" i="7" s="1"/>
  <c r="AD485" i="2"/>
  <c r="F145" i="7"/>
  <c r="F144" i="7" s="1"/>
  <c r="F712" i="7"/>
  <c r="F711" i="7" s="1"/>
  <c r="F693" i="7"/>
  <c r="F692" i="7" s="1"/>
  <c r="F92" i="7"/>
  <c r="AE457" i="2"/>
  <c r="AE456" i="2" s="1"/>
  <c r="AE455" i="2" s="1"/>
  <c r="E24" i="9"/>
  <c r="E23" i="9" s="1"/>
  <c r="E22" i="9" s="1"/>
  <c r="E21" i="9" s="1"/>
  <c r="E20" i="9" s="1"/>
  <c r="AE227" i="2"/>
  <c r="AE226" i="2" s="1"/>
  <c r="AE225" i="2" s="1"/>
  <c r="AE224" i="2" s="1"/>
  <c r="AE216" i="2" s="1"/>
  <c r="E190" i="9"/>
  <c r="E189" i="9" s="1"/>
  <c r="E188" i="9" s="1"/>
  <c r="F134" i="7"/>
  <c r="AF346" i="2"/>
  <c r="F673" i="9"/>
  <c r="F672" i="9" s="1"/>
  <c r="F671" i="9" s="1"/>
  <c r="I567" i="7"/>
  <c r="I566" i="7" s="1"/>
  <c r="I565" i="7" s="1"/>
  <c r="E569" i="9"/>
  <c r="F569" i="9"/>
  <c r="E464" i="9"/>
  <c r="E463" i="9" s="1"/>
  <c r="F693" i="9"/>
  <c r="F692" i="9" s="1"/>
  <c r="F691" i="9" s="1"/>
  <c r="F532" i="9"/>
  <c r="F531" i="9" s="1"/>
  <c r="F530" i="9" s="1"/>
  <c r="F499" i="9"/>
  <c r="F498" i="9" s="1"/>
  <c r="F497" i="9" s="1"/>
  <c r="E420" i="9"/>
  <c r="E419" i="9" s="1"/>
  <c r="E418" i="9" s="1"/>
  <c r="E659" i="9"/>
  <c r="E658" i="9" s="1"/>
  <c r="E657" i="9" s="1"/>
  <c r="F449" i="9"/>
  <c r="F448" i="9" s="1"/>
  <c r="F447" i="9" s="1"/>
  <c r="F474" i="9"/>
  <c r="F473" i="9" s="1"/>
  <c r="F472" i="9" s="1"/>
  <c r="F24" i="9"/>
  <c r="F23" i="9" s="1"/>
  <c r="F22" i="9" s="1"/>
  <c r="F21" i="9" s="1"/>
  <c r="F20" i="9" s="1"/>
  <c r="F278" i="7"/>
  <c r="F277" i="7" s="1"/>
  <c r="F469" i="9"/>
  <c r="F468" i="9" s="1"/>
  <c r="F843" i="7"/>
  <c r="F842" i="7" s="1"/>
  <c r="F838" i="7" s="1"/>
  <c r="F39" i="9"/>
  <c r="F38" i="9" s="1"/>
  <c r="F37" i="9" s="1"/>
  <c r="J453" i="7"/>
  <c r="J450" i="7" s="1"/>
  <c r="E555" i="9"/>
  <c r="E554" i="9" s="1"/>
  <c r="E553" i="9" s="1"/>
  <c r="E552" i="9" s="1"/>
  <c r="F353" i="7"/>
  <c r="F352" i="7" s="1"/>
  <c r="F351" i="7" s="1"/>
  <c r="F190" i="9"/>
  <c r="F189" i="9" s="1"/>
  <c r="F188" i="9" s="1"/>
  <c r="E319" i="9"/>
  <c r="E318" i="9" s="1"/>
  <c r="F539" i="7"/>
  <c r="F538" i="7" s="1"/>
  <c r="F91" i="7"/>
  <c r="F407" i="9"/>
  <c r="F406" i="9" s="1"/>
  <c r="F405" i="9" s="1"/>
  <c r="F35" i="7"/>
  <c r="F34" i="7" s="1"/>
  <c r="F732" i="7"/>
  <c r="F731" i="7" s="1"/>
  <c r="F168" i="7"/>
  <c r="F715" i="7"/>
  <c r="F714" i="7" s="1"/>
  <c r="E388" i="9"/>
  <c r="E387" i="9" s="1"/>
  <c r="F514" i="9"/>
  <c r="F513" i="9" s="1"/>
  <c r="F512" i="9" s="1"/>
  <c r="F511" i="9" s="1"/>
  <c r="F251" i="9"/>
  <c r="F540" i="9"/>
  <c r="F539" i="9" s="1"/>
  <c r="F538" i="9" s="1"/>
  <c r="F537" i="9" s="1"/>
  <c r="F536" i="9" s="1"/>
  <c r="F275" i="9"/>
  <c r="F274" i="9" s="1"/>
  <c r="F273" i="9" s="1"/>
  <c r="F305" i="9"/>
  <c r="F304" i="9" s="1"/>
  <c r="F303" i="9" s="1"/>
  <c r="F255" i="7"/>
  <c r="F173" i="7"/>
  <c r="H220" i="7"/>
  <c r="H219" i="7" s="1"/>
  <c r="H246" i="7"/>
  <c r="H869" i="7"/>
  <c r="H868" i="7" s="1"/>
  <c r="F727" i="7"/>
  <c r="F542" i="7"/>
  <c r="F541" i="7" s="1"/>
  <c r="E434" i="9"/>
  <c r="E433" i="9" s="1"/>
  <c r="E432" i="9" s="1"/>
  <c r="F393" i="9"/>
  <c r="F392" i="9" s="1"/>
  <c r="F391" i="9" s="1"/>
  <c r="E469" i="9"/>
  <c r="E468" i="9" s="1"/>
  <c r="E39" i="9"/>
  <c r="E38" i="9" s="1"/>
  <c r="E37" i="9" s="1"/>
  <c r="J848" i="7"/>
  <c r="J847" i="7" s="1"/>
  <c r="J846" i="7" s="1"/>
  <c r="J845" i="7" s="1"/>
  <c r="J832" i="7"/>
  <c r="H782" i="7"/>
  <c r="H600" i="7"/>
  <c r="H599" i="7" s="1"/>
  <c r="AD243" i="2"/>
  <c r="AD242" i="2" s="1"/>
  <c r="AD241" i="2" s="1"/>
  <c r="J91" i="7"/>
  <c r="J85" i="7" s="1"/>
  <c r="J84" i="7" s="1"/>
  <c r="J83" i="7" s="1"/>
  <c r="J92" i="7"/>
  <c r="H130" i="7"/>
  <c r="E384" i="9"/>
  <c r="E383" i="9" s="1"/>
  <c r="H104" i="7"/>
  <c r="H103" i="7" s="1"/>
  <c r="E687" i="9"/>
  <c r="E686" i="9" s="1"/>
  <c r="E685" i="9" s="1"/>
  <c r="H250" i="7"/>
  <c r="D563" i="9"/>
  <c r="D562" i="9" s="1"/>
  <c r="D561" i="9" s="1"/>
  <c r="D560" i="9" s="1"/>
  <c r="F738" i="7"/>
  <c r="F737" i="7" s="1"/>
  <c r="F736" i="7" s="1"/>
  <c r="E410" i="9"/>
  <c r="E409" i="9" s="1"/>
  <c r="E408" i="9" s="1"/>
  <c r="AF227" i="2"/>
  <c r="AF226" i="2" s="1"/>
  <c r="AF225" i="2" s="1"/>
  <c r="AF224" i="2" s="1"/>
  <c r="AF216" i="2" s="1"/>
  <c r="J164" i="7"/>
  <c r="J163" i="7" s="1"/>
  <c r="F460" i="9"/>
  <c r="F459" i="9" s="1"/>
  <c r="F458" i="9" s="1"/>
  <c r="E63" i="10"/>
  <c r="E62" i="10" s="1"/>
  <c r="H353" i="7"/>
  <c r="H352" i="7" s="1"/>
  <c r="H351" i="7" s="1"/>
  <c r="E558" i="9"/>
  <c r="E557" i="9" s="1"/>
  <c r="E556" i="9" s="1"/>
  <c r="H446" i="7"/>
  <c r="E272" i="9"/>
  <c r="E271" i="9" s="1"/>
  <c r="E270" i="9" s="1"/>
  <c r="E656" i="9"/>
  <c r="E655" i="9" s="1"/>
  <c r="E654" i="9" s="1"/>
  <c r="H539" i="7"/>
  <c r="H538" i="7" s="1"/>
  <c r="E204" i="9"/>
  <c r="E203" i="9" s="1"/>
  <c r="F27" i="7"/>
  <c r="F28" i="7"/>
  <c r="D58" i="9"/>
  <c r="D57" i="9" s="1"/>
  <c r="D56" i="9" s="1"/>
  <c r="F780" i="7"/>
  <c r="F779" i="7" s="1"/>
  <c r="G364" i="7"/>
  <c r="G363" i="7" s="1"/>
  <c r="G362" i="7" s="1"/>
  <c r="G358" i="7" s="1"/>
  <c r="G357" i="7" s="1"/>
  <c r="G356" i="7" s="1"/>
  <c r="G355" i="7" s="1"/>
  <c r="F363" i="7"/>
  <c r="F362" i="7" s="1"/>
  <c r="D269" i="9"/>
  <c r="D268" i="9" s="1"/>
  <c r="D267" i="9" s="1"/>
  <c r="F360" i="7"/>
  <c r="F359" i="7" s="1"/>
  <c r="D438" i="9"/>
  <c r="D437" i="9" s="1"/>
  <c r="D436" i="9" s="1"/>
  <c r="F87" i="7"/>
  <c r="F86" i="7" s="1"/>
  <c r="D410" i="9"/>
  <c r="D409" i="9" s="1"/>
  <c r="D408" i="9" s="1"/>
  <c r="F151" i="7"/>
  <c r="F150" i="7" s="1"/>
  <c r="D399" i="9"/>
  <c r="D398" i="9" s="1"/>
  <c r="G141" i="7"/>
  <c r="G140" i="7" s="1"/>
  <c r="D514" i="9"/>
  <c r="D513" i="9" s="1"/>
  <c r="D512" i="9" s="1"/>
  <c r="D511" i="9" s="1"/>
  <c r="G182" i="7"/>
  <c r="G181" i="7" s="1"/>
  <c r="G180" i="7" s="1"/>
  <c r="G179" i="7" s="1"/>
  <c r="G178" i="7" s="1"/>
  <c r="G177" i="7" s="1"/>
  <c r="D487" i="9"/>
  <c r="D486" i="9" s="1"/>
  <c r="D485" i="9" s="1"/>
  <c r="F459" i="7"/>
  <c r="F458" i="7" s="1"/>
  <c r="F457" i="7" s="1"/>
  <c r="F456" i="7" s="1"/>
  <c r="F455" i="7" s="1"/>
  <c r="D106" i="9"/>
  <c r="D105" i="9" s="1"/>
  <c r="D104" i="9" s="1"/>
  <c r="F587" i="7"/>
  <c r="F586" i="7" s="1"/>
  <c r="E106" i="9"/>
  <c r="E105" i="9" s="1"/>
  <c r="E104" i="9" s="1"/>
  <c r="H587" i="7"/>
  <c r="H586" i="7" s="1"/>
  <c r="F607" i="9"/>
  <c r="F606" i="9" s="1"/>
  <c r="F605" i="9" s="1"/>
  <c r="J498" i="7"/>
  <c r="J497" i="7" s="1"/>
  <c r="F604" i="9"/>
  <c r="F603" i="9" s="1"/>
  <c r="F602" i="9" s="1"/>
  <c r="F187" i="7"/>
  <c r="F186" i="7" s="1"/>
  <c r="F185" i="7" s="1"/>
  <c r="F184" i="7" s="1"/>
  <c r="F183" i="7" s="1"/>
  <c r="J644" i="7"/>
  <c r="J643" i="7" s="1"/>
  <c r="J642" i="7" s="1"/>
  <c r="J641" i="7" s="1"/>
  <c r="H563" i="7"/>
  <c r="H562" i="7" s="1"/>
  <c r="H561" i="7" s="1"/>
  <c r="E99" i="9"/>
  <c r="E98" i="9" s="1"/>
  <c r="E97" i="9" s="1"/>
  <c r="E96" i="9" s="1"/>
  <c r="J35" i="7"/>
  <c r="J34" i="7" s="1"/>
  <c r="F680" i="9"/>
  <c r="F679" i="9" s="1"/>
  <c r="F678" i="9" s="1"/>
  <c r="J715" i="7"/>
  <c r="J714" i="7" s="1"/>
  <c r="F187" i="9"/>
  <c r="F186" i="9" s="1"/>
  <c r="F185" i="9" s="1"/>
  <c r="J446" i="7"/>
  <c r="F272" i="9"/>
  <c r="F271" i="9" s="1"/>
  <c r="F270" i="9" s="1"/>
  <c r="J479" i="7"/>
  <c r="J478" i="7" s="1"/>
  <c r="F588" i="9"/>
  <c r="F587" i="9" s="1"/>
  <c r="F586" i="9" s="1"/>
  <c r="H61" i="7"/>
  <c r="H58" i="7" s="1"/>
  <c r="E425" i="9"/>
  <c r="E422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29" i="9"/>
  <c r="E528" i="9" s="1"/>
  <c r="E527" i="9" s="1"/>
  <c r="F69" i="7"/>
  <c r="F68" i="7" s="1"/>
  <c r="F140" i="7"/>
  <c r="F137" i="7" s="1"/>
  <c r="F136" i="7" s="1"/>
  <c r="F404" i="9"/>
  <c r="F403" i="9" s="1"/>
  <c r="F402" i="9" s="1"/>
  <c r="J239" i="7"/>
  <c r="J238" i="7" s="1"/>
  <c r="J237" i="7" s="1"/>
  <c r="H848" i="7"/>
  <c r="H847" i="7" s="1"/>
  <c r="H846" i="7" s="1"/>
  <c r="H845" i="7" s="1"/>
  <c r="I849" i="7"/>
  <c r="I848" i="7" s="1"/>
  <c r="I847" i="7" s="1"/>
  <c r="I846" i="7" s="1"/>
  <c r="I845" i="7" s="1"/>
  <c r="D619" i="9"/>
  <c r="D618" i="9" s="1"/>
  <c r="D617" i="9" s="1"/>
  <c r="F510" i="7"/>
  <c r="F509" i="7" s="1"/>
  <c r="D135" i="9"/>
  <c r="D134" i="9" s="1"/>
  <c r="D133" i="9" s="1"/>
  <c r="F609" i="7"/>
  <c r="F608" i="7" s="1"/>
  <c r="F310" i="7"/>
  <c r="F309" i="7" s="1"/>
  <c r="E446" i="9"/>
  <c r="E445" i="9" s="1"/>
  <c r="E444" i="9" s="1"/>
  <c r="E407" i="9"/>
  <c r="E406" i="9" s="1"/>
  <c r="E405" i="9" s="1"/>
  <c r="J181" i="7"/>
  <c r="F184" i="9"/>
  <c r="F183" i="9" s="1"/>
  <c r="F182" i="9" s="1"/>
  <c r="G849" i="7"/>
  <c r="G848" i="7" s="1"/>
  <c r="G847" i="7" s="1"/>
  <c r="G846" i="7" s="1"/>
  <c r="G845" i="7" s="1"/>
  <c r="F25" i="7"/>
  <c r="F24" i="7" s="1"/>
  <c r="F164" i="7"/>
  <c r="F163" i="7" s="1"/>
  <c r="E703" i="9"/>
  <c r="E702" i="9" s="1"/>
  <c r="E701" i="9" s="1"/>
  <c r="E697" i="9" s="1"/>
  <c r="E58" i="9"/>
  <c r="E57" i="9" s="1"/>
  <c r="E56" i="9" s="1"/>
  <c r="G833" i="7"/>
  <c r="F38" i="7"/>
  <c r="F37" i="7" s="1"/>
  <c r="J28" i="7"/>
  <c r="F95" i="7"/>
  <c r="F94" i="7" s="1"/>
  <c r="E59" i="9"/>
  <c r="E161" i="9"/>
  <c r="D250" i="9"/>
  <c r="J353" i="7"/>
  <c r="J352" i="7" s="1"/>
  <c r="J351" i="7" s="1"/>
  <c r="F559" i="9"/>
  <c r="F558" i="9" s="1"/>
  <c r="F557" i="9" s="1"/>
  <c r="F556" i="9" s="1"/>
  <c r="H255" i="7"/>
  <c r="E305" i="9"/>
  <c r="E304" i="9" s="1"/>
  <c r="E303" i="9" s="1"/>
  <c r="J539" i="7"/>
  <c r="J538" i="7" s="1"/>
  <c r="F656" i="9"/>
  <c r="F655" i="9" s="1"/>
  <c r="F654" i="9" s="1"/>
  <c r="E216" i="9"/>
  <c r="E215" i="9" s="1"/>
  <c r="I48" i="7"/>
  <c r="I47" i="7" s="1"/>
  <c r="H47" i="7"/>
  <c r="J603" i="7"/>
  <c r="J602" i="7" s="1"/>
  <c r="F106" i="9"/>
  <c r="F105" i="9" s="1"/>
  <c r="F104" i="9" s="1"/>
  <c r="J587" i="7"/>
  <c r="J586" i="7" s="1"/>
  <c r="H815" i="7"/>
  <c r="J278" i="7"/>
  <c r="J277" i="7" s="1"/>
  <c r="F256" i="9"/>
  <c r="F255" i="9" s="1"/>
  <c r="K832" i="7"/>
  <c r="H510" i="7"/>
  <c r="H509" i="7" s="1"/>
  <c r="E619" i="9"/>
  <c r="E618" i="9" s="1"/>
  <c r="E617" i="9" s="1"/>
  <c r="F216" i="9"/>
  <c r="F215" i="9" s="1"/>
  <c r="K48" i="7"/>
  <c r="K47" i="7" s="1"/>
  <c r="J47" i="7"/>
  <c r="D319" i="9"/>
  <c r="D318" i="9" s="1"/>
  <c r="F269" i="7"/>
  <c r="D103" i="9"/>
  <c r="D102" i="9" s="1"/>
  <c r="D101" i="9" s="1"/>
  <c r="F584" i="7"/>
  <c r="F583" i="7" s="1"/>
  <c r="F453" i="7"/>
  <c r="F377" i="7"/>
  <c r="F376" i="7" s="1"/>
  <c r="F375" i="7" s="1"/>
  <c r="F374" i="7" s="1"/>
  <c r="F373" i="7" s="1"/>
  <c r="F32" i="7"/>
  <c r="F31" i="7" s="1"/>
  <c r="E510" i="9"/>
  <c r="E509" i="9" s="1"/>
  <c r="E508" i="9" s="1"/>
  <c r="E438" i="9"/>
  <c r="E437" i="9" s="1"/>
  <c r="E436" i="9" s="1"/>
  <c r="F674" i="7"/>
  <c r="F452" i="9"/>
  <c r="F451" i="9" s="1"/>
  <c r="F450" i="9" s="1"/>
  <c r="F488" i="9"/>
  <c r="F487" i="9" s="1"/>
  <c r="F486" i="9" s="1"/>
  <c r="F485" i="9" s="1"/>
  <c r="F335" i="9"/>
  <c r="F334" i="9" s="1"/>
  <c r="F333" i="9" s="1"/>
  <c r="F332" i="9" s="1"/>
  <c r="F331" i="9" s="1"/>
  <c r="F729" i="7"/>
  <c r="J510" i="7"/>
  <c r="J509" i="7" s="1"/>
  <c r="F619" i="9"/>
  <c r="F618" i="9" s="1"/>
  <c r="F617" i="9" s="1"/>
  <c r="H644" i="7"/>
  <c r="H643" i="7" s="1"/>
  <c r="H642" i="7" s="1"/>
  <c r="H641" i="7" s="1"/>
  <c r="H310" i="7"/>
  <c r="H309" i="7" s="1"/>
  <c r="H305" i="7" s="1"/>
  <c r="H304" i="7" s="1"/>
  <c r="H303" i="7" s="1"/>
  <c r="H302" i="7" s="1"/>
  <c r="H294" i="7" s="1"/>
  <c r="G831" i="7"/>
  <c r="G830" i="7" s="1"/>
  <c r="J534" i="7"/>
  <c r="J533" i="7" s="1"/>
  <c r="F651" i="9"/>
  <c r="F650" i="9" s="1"/>
  <c r="F649" i="9" s="1"/>
  <c r="F196" i="9"/>
  <c r="F195" i="9" s="1"/>
  <c r="F194" i="9" s="1"/>
  <c r="F193" i="9" s="1"/>
  <c r="F192" i="9" s="1"/>
  <c r="J818" i="7"/>
  <c r="J817" i="7" s="1"/>
  <c r="J816" i="7"/>
  <c r="J814" i="7" s="1"/>
  <c r="J813" i="7" s="1"/>
  <c r="D33" i="9"/>
  <c r="D32" i="9" s="1"/>
  <c r="D31" i="9" s="1"/>
  <c r="F755" i="7"/>
  <c r="F754" i="7" s="1"/>
  <c r="D323" i="9"/>
  <c r="D555" i="9"/>
  <c r="D554" i="9" s="1"/>
  <c r="D553" i="9" s="1"/>
  <c r="D552" i="9" s="1"/>
  <c r="D648" i="9"/>
  <c r="D647" i="9" s="1"/>
  <c r="D646" i="9" s="1"/>
  <c r="D142" i="9"/>
  <c r="D141" i="9" s="1"/>
  <c r="D140" i="9" s="1"/>
  <c r="D139" i="9" s="1"/>
  <c r="F613" i="7"/>
  <c r="F612" i="7" s="1"/>
  <c r="F611" i="7" s="1"/>
  <c r="J61" i="7"/>
  <c r="J58" i="7" s="1"/>
  <c r="F425" i="9"/>
  <c r="F422" i="9" s="1"/>
  <c r="J363" i="7"/>
  <c r="J362" i="7" s="1"/>
  <c r="F282" i="9"/>
  <c r="F281" i="9" s="1"/>
  <c r="F280" i="9" s="1"/>
  <c r="J775" i="7"/>
  <c r="J774" i="7" s="1"/>
  <c r="J773" i="7" s="1"/>
  <c r="J772" i="7" s="1"/>
  <c r="F53" i="9"/>
  <c r="F52" i="9" s="1"/>
  <c r="H278" i="7"/>
  <c r="H277" i="7" s="1"/>
  <c r="E256" i="9"/>
  <c r="E255" i="9" s="1"/>
  <c r="H479" i="7"/>
  <c r="H478" i="7" s="1"/>
  <c r="E588" i="9"/>
  <c r="E587" i="9" s="1"/>
  <c r="E586" i="9" s="1"/>
  <c r="F142" i="9"/>
  <c r="F141" i="9" s="1"/>
  <c r="F140" i="9" s="1"/>
  <c r="F139" i="9" s="1"/>
  <c r="J613" i="7"/>
  <c r="J612" i="7" s="1"/>
  <c r="J611" i="7" s="1"/>
  <c r="F130" i="7"/>
  <c r="F61" i="7"/>
  <c r="F58" i="7" s="1"/>
  <c r="F707" i="7"/>
  <c r="F706" i="7" s="1"/>
  <c r="F296" i="9"/>
  <c r="F295" i="9" s="1"/>
  <c r="F294" i="9" s="1"/>
  <c r="F293" i="9" s="1"/>
  <c r="F292" i="9" s="1"/>
  <c r="K567" i="7"/>
  <c r="K566" i="7" s="1"/>
  <c r="K565" i="7" s="1"/>
  <c r="D55" i="9"/>
  <c r="D54" i="9" s="1"/>
  <c r="D51" i="9" s="1"/>
  <c r="F777" i="7"/>
  <c r="D214" i="9"/>
  <c r="D213" i="9" s="1"/>
  <c r="G46" i="7"/>
  <c r="G45" i="7" s="1"/>
  <c r="E142" i="9"/>
  <c r="E141" i="9" s="1"/>
  <c r="E140" i="9" s="1"/>
  <c r="E139" i="9" s="1"/>
  <c r="H613" i="7"/>
  <c r="H612" i="7" s="1"/>
  <c r="H611" i="7" s="1"/>
  <c r="F45" i="7"/>
  <c r="F44" i="7" s="1"/>
  <c r="F43" i="7" s="1"/>
  <c r="F42" i="7" s="1"/>
  <c r="F41" i="7" s="1"/>
  <c r="F718" i="7"/>
  <c r="F717" i="7" s="1"/>
  <c r="F156" i="7"/>
  <c r="F155" i="7" s="1"/>
  <c r="E680" i="9"/>
  <c r="E679" i="9" s="1"/>
  <c r="E678" i="9" s="1"/>
  <c r="E690" i="9"/>
  <c r="E689" i="9" s="1"/>
  <c r="E688" i="9" s="1"/>
  <c r="E277" i="9"/>
  <c r="E276" i="9" s="1"/>
  <c r="F446" i="9"/>
  <c r="F445" i="9" s="1"/>
  <c r="F444" i="9" s="1"/>
  <c r="F250" i="7"/>
  <c r="F249" i="7" s="1"/>
  <c r="E595" i="9"/>
  <c r="E594" i="9" s="1"/>
  <c r="E593" i="9" s="1"/>
  <c r="E592" i="9" s="1"/>
  <c r="J134" i="7"/>
  <c r="J250" i="7"/>
  <c r="J249" i="7" s="1"/>
  <c r="J349" i="7"/>
  <c r="J348" i="7" s="1"/>
  <c r="J347" i="7" s="1"/>
  <c r="F555" i="9"/>
  <c r="F554" i="9" s="1"/>
  <c r="F553" i="9" s="1"/>
  <c r="F552" i="9" s="1"/>
  <c r="J662" i="7"/>
  <c r="J661" i="7" s="1"/>
  <c r="J657" i="7" s="1"/>
  <c r="J663" i="7"/>
  <c r="H140" i="7"/>
  <c r="I141" i="7"/>
  <c r="I140" i="7" s="1"/>
  <c r="H590" i="7"/>
  <c r="H589" i="7" s="1"/>
  <c r="H345" i="7"/>
  <c r="H344" i="7" s="1"/>
  <c r="H343" i="7" s="1"/>
  <c r="E551" i="9"/>
  <c r="E550" i="9" s="1"/>
  <c r="E549" i="9" s="1"/>
  <c r="E548" i="9" s="1"/>
  <c r="F202" i="9"/>
  <c r="F201" i="9" s="1"/>
  <c r="J725" i="7"/>
  <c r="E196" i="9"/>
  <c r="E195" i="9" s="1"/>
  <c r="E194" i="9" s="1"/>
  <c r="E193" i="9" s="1"/>
  <c r="E192" i="9" s="1"/>
  <c r="G835" i="7"/>
  <c r="G834" i="7" s="1"/>
  <c r="F834" i="7"/>
  <c r="F603" i="7"/>
  <c r="F602" i="7" s="1"/>
  <c r="H143" i="7"/>
  <c r="H142" i="7" s="1"/>
  <c r="J670" i="7"/>
  <c r="F287" i="9"/>
  <c r="F286" i="9" s="1"/>
  <c r="F285" i="9" s="1"/>
  <c r="F284" i="9" s="1"/>
  <c r="F283" i="9" s="1"/>
  <c r="J246" i="7"/>
  <c r="G221" i="7"/>
  <c r="G220" i="7" s="1"/>
  <c r="G219" i="7" s="1"/>
  <c r="G591" i="7"/>
  <c r="G590" i="7" s="1"/>
  <c r="G589" i="7" s="1"/>
  <c r="G578" i="7" s="1"/>
  <c r="F590" i="7"/>
  <c r="F589" i="7" s="1"/>
  <c r="F135" i="9"/>
  <c r="F134" i="9" s="1"/>
  <c r="F133" i="9" s="1"/>
  <c r="F123" i="9" s="1"/>
  <c r="J609" i="7"/>
  <c r="J608" i="7" s="1"/>
  <c r="F123" i="7"/>
  <c r="F122" i="7" s="1"/>
  <c r="F121" i="7" s="1"/>
  <c r="E670" i="9"/>
  <c r="E669" i="9" s="1"/>
  <c r="E668" i="9" s="1"/>
  <c r="E399" i="9"/>
  <c r="E398" i="9" s="1"/>
  <c r="E296" i="9"/>
  <c r="E295" i="9" s="1"/>
  <c r="E294" i="9" s="1"/>
  <c r="E293" i="9" s="1"/>
  <c r="E292" i="9" s="1"/>
  <c r="F662" i="7"/>
  <c r="F830" i="7"/>
  <c r="H755" i="7"/>
  <c r="H754" i="7" s="1"/>
  <c r="H753" i="7" s="1"/>
  <c r="H752" i="7" s="1"/>
  <c r="E33" i="9"/>
  <c r="E32" i="9" s="1"/>
  <c r="E31" i="9" s="1"/>
  <c r="G655" i="7"/>
  <c r="G654" i="7" s="1"/>
  <c r="G653" i="7" s="1"/>
  <c r="J834" i="7"/>
  <c r="K835" i="7"/>
  <c r="K834" i="7" s="1"/>
  <c r="D126" i="9"/>
  <c r="D125" i="9" s="1"/>
  <c r="D124" i="9" s="1"/>
  <c r="F600" i="7"/>
  <c r="F599" i="7" s="1"/>
  <c r="G601" i="7"/>
  <c r="G600" i="7" s="1"/>
  <c r="G599" i="7" s="1"/>
  <c r="G598" i="7" s="1"/>
  <c r="E103" i="9"/>
  <c r="E102" i="9" s="1"/>
  <c r="E101" i="9" s="1"/>
  <c r="H584" i="7"/>
  <c r="H583" i="7" s="1"/>
  <c r="E607" i="9"/>
  <c r="E606" i="9" s="1"/>
  <c r="E605" i="9" s="1"/>
  <c r="F104" i="7"/>
  <c r="F103" i="7" s="1"/>
  <c r="E521" i="9"/>
  <c r="E520" i="9" s="1"/>
  <c r="E519" i="9" s="1"/>
  <c r="E518" i="9" s="1"/>
  <c r="E517" i="9" s="1"/>
  <c r="E516" i="9" s="1"/>
  <c r="E449" i="9"/>
  <c r="E448" i="9" s="1"/>
  <c r="E447" i="9" s="1"/>
  <c r="E184" i="9"/>
  <c r="E183" i="9" s="1"/>
  <c r="E182" i="9" s="1"/>
  <c r="E499" i="9"/>
  <c r="E498" i="9" s="1"/>
  <c r="E497" i="9" s="1"/>
  <c r="F670" i="7"/>
  <c r="F438" i="9"/>
  <c r="F437" i="9" s="1"/>
  <c r="F436" i="9" s="1"/>
  <c r="F33" i="9"/>
  <c r="F32" i="9" s="1"/>
  <c r="F31" i="9" s="1"/>
  <c r="K293" i="7"/>
  <c r="K292" i="7" s="1"/>
  <c r="F36" i="9"/>
  <c r="F35" i="9" s="1"/>
  <c r="F34" i="9" s="1"/>
  <c r="J758" i="7"/>
  <c r="J757" i="7" s="1"/>
  <c r="J753" i="7" s="1"/>
  <c r="J752" i="7" s="1"/>
  <c r="F214" i="9"/>
  <c r="F213" i="9"/>
  <c r="E217" i="9"/>
  <c r="E206" i="9"/>
  <c r="E205" i="9" s="1"/>
  <c r="I831" i="7"/>
  <c r="I830" i="7" s="1"/>
  <c r="H830" i="7"/>
  <c r="H774" i="7"/>
  <c r="H773" i="7" s="1"/>
  <c r="H772" i="7" s="1"/>
  <c r="H771" i="7" s="1"/>
  <c r="E693" i="9"/>
  <c r="E692" i="9" s="1"/>
  <c r="E691" i="9" s="1"/>
  <c r="F161" i="9"/>
  <c r="F160" i="9"/>
  <c r="J130" i="7"/>
  <c r="F383" i="9"/>
  <c r="F382" i="9" s="1"/>
  <c r="J482" i="7"/>
  <c r="J481" i="7" s="1"/>
  <c r="F591" i="9"/>
  <c r="F590" i="9" s="1"/>
  <c r="F589" i="9" s="1"/>
  <c r="H663" i="7"/>
  <c r="H662" i="7"/>
  <c r="J674" i="7"/>
  <c r="F173" i="9"/>
  <c r="F172" i="9" s="1"/>
  <c r="H32" i="7"/>
  <c r="H31" i="7" s="1"/>
  <c r="H30" i="7" s="1"/>
  <c r="E677" i="9"/>
  <c r="E676" i="9" s="1"/>
  <c r="E675" i="9" s="1"/>
  <c r="H707" i="7"/>
  <c r="H706" i="7" s="1"/>
  <c r="E179" i="9"/>
  <c r="E178" i="9" s="1"/>
  <c r="E177" i="9" s="1"/>
  <c r="H377" i="7"/>
  <c r="H376" i="7" s="1"/>
  <c r="H375" i="7" s="1"/>
  <c r="H374" i="7" s="1"/>
  <c r="H373" i="7" s="1"/>
  <c r="E393" i="9"/>
  <c r="E392" i="9" s="1"/>
  <c r="E391" i="9" s="1"/>
  <c r="D690" i="9"/>
  <c r="D689" i="9" s="1"/>
  <c r="D688" i="9" s="1"/>
  <c r="D684" i="9" s="1"/>
  <c r="F107" i="7"/>
  <c r="F106" i="7" s="1"/>
  <c r="AF444" i="2"/>
  <c r="AF443" i="2" s="1"/>
  <c r="AF445" i="2"/>
  <c r="F782" i="7"/>
  <c r="D36" i="9"/>
  <c r="D35" i="9" s="1"/>
  <c r="D34" i="9" s="1"/>
  <c r="F758" i="7"/>
  <c r="F757" i="7" s="1"/>
  <c r="D223" i="9"/>
  <c r="D222" i="9" s="1"/>
  <c r="D218" i="9" s="1"/>
  <c r="F861" i="7"/>
  <c r="F860" i="7" s="1"/>
  <c r="F856" i="7" s="1"/>
  <c r="AF484" i="2"/>
  <c r="AF483" i="2" s="1"/>
  <c r="AF485" i="2"/>
  <c r="H363" i="7"/>
  <c r="H362" i="7" s="1"/>
  <c r="H358" i="7" s="1"/>
  <c r="H357" i="7" s="1"/>
  <c r="H356" i="7" s="1"/>
  <c r="H355" i="7" s="1"/>
  <c r="E282" i="9"/>
  <c r="E281" i="9" s="1"/>
  <c r="E280" i="9" s="1"/>
  <c r="J654" i="7"/>
  <c r="J653" i="7" s="1"/>
  <c r="J652" i="7" s="1"/>
  <c r="J651" i="7" s="1"/>
  <c r="K655" i="7"/>
  <c r="K654" i="7" s="1"/>
  <c r="K653" i="7" s="1"/>
  <c r="F55" i="9"/>
  <c r="F54" i="9" s="1"/>
  <c r="F687" i="9"/>
  <c r="F686" i="9" s="1"/>
  <c r="F685" i="9" s="1"/>
  <c r="F529" i="9"/>
  <c r="F528" i="9" s="1"/>
  <c r="F527" i="9" s="1"/>
  <c r="J323" i="7"/>
  <c r="J322" i="7" s="1"/>
  <c r="J315" i="7" s="1"/>
  <c r="J314" i="7" s="1"/>
  <c r="F535" i="9"/>
  <c r="F534" i="9" s="1"/>
  <c r="F533" i="9" s="1"/>
  <c r="J563" i="7"/>
  <c r="J562" i="7" s="1"/>
  <c r="J561" i="7" s="1"/>
  <c r="F99" i="9"/>
  <c r="F98" i="9" s="1"/>
  <c r="F97" i="9" s="1"/>
  <c r="F96" i="9" s="1"/>
  <c r="J707" i="7"/>
  <c r="J706" i="7" s="1"/>
  <c r="F179" i="9"/>
  <c r="F178" i="9" s="1"/>
  <c r="F177" i="9" s="1"/>
  <c r="H156" i="7"/>
  <c r="H155" i="7" s="1"/>
  <c r="H832" i="7"/>
  <c r="I833" i="7"/>
  <c r="I293" i="7"/>
  <c r="I292" i="7" s="1"/>
  <c r="E251" i="9"/>
  <c r="E247" i="9" s="1"/>
  <c r="D196" i="9"/>
  <c r="D195" i="9" s="1"/>
  <c r="D194" i="9" s="1"/>
  <c r="D193" i="9" s="1"/>
  <c r="D192" i="9" s="1"/>
  <c r="F816" i="7"/>
  <c r="D282" i="9"/>
  <c r="D281" i="9" s="1"/>
  <c r="D280" i="9" s="1"/>
  <c r="D551" i="9"/>
  <c r="D550" i="9" s="1"/>
  <c r="D549" i="9" s="1"/>
  <c r="D548" i="9" s="1"/>
  <c r="F345" i="7"/>
  <c r="F344" i="7" s="1"/>
  <c r="F343" i="7" s="1"/>
  <c r="D588" i="9"/>
  <c r="D587" i="9" s="1"/>
  <c r="D586" i="9" s="1"/>
  <c r="F479" i="7"/>
  <c r="F478" i="7" s="1"/>
  <c r="E168" i="9"/>
  <c r="E483" i="9"/>
  <c r="E482" i="9" s="1"/>
  <c r="E481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4" i="9"/>
  <c r="E513" i="9" s="1"/>
  <c r="E512" i="9" s="1"/>
  <c r="E511" i="9" s="1"/>
  <c r="H91" i="7"/>
  <c r="H85" i="7" s="1"/>
  <c r="H84" i="7" s="1"/>
  <c r="H83" i="7" s="1"/>
  <c r="H92" i="7"/>
  <c r="H282" i="7"/>
  <c r="H281" i="7" s="1"/>
  <c r="H280" i="7" s="1"/>
  <c r="E264" i="9"/>
  <c r="E263" i="9" s="1"/>
  <c r="H834" i="7"/>
  <c r="I835" i="7"/>
  <c r="I834" i="7" s="1"/>
  <c r="J140" i="7"/>
  <c r="K141" i="7"/>
  <c r="K140" i="7" s="1"/>
  <c r="H495" i="7"/>
  <c r="H494" i="7" s="1"/>
  <c r="E603" i="9"/>
  <c r="E602" i="9" s="1"/>
  <c r="D216" i="9"/>
  <c r="D215" i="9" s="1"/>
  <c r="G48" i="7"/>
  <c r="G47" i="7" s="1"/>
  <c r="F59" i="9"/>
  <c r="E213" i="9"/>
  <c r="E214" i="9"/>
  <c r="H45" i="7"/>
  <c r="I46" i="7"/>
  <c r="I45" i="7" s="1"/>
  <c r="F103" i="9"/>
  <c r="F102" i="9" s="1"/>
  <c r="F101" i="9" s="1"/>
  <c r="J584" i="7"/>
  <c r="J583" i="7" s="1"/>
  <c r="F217" i="9"/>
  <c r="D518" i="9"/>
  <c r="D517" i="9" s="1"/>
  <c r="D516" i="9" s="1"/>
  <c r="D284" i="9"/>
  <c r="D283" i="9" s="1"/>
  <c r="D674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0" i="9"/>
  <c r="F689" i="9" s="1"/>
  <c r="F688" i="9" s="1"/>
  <c r="F306" i="7"/>
  <c r="F746" i="7"/>
  <c r="F745" i="7" s="1"/>
  <c r="F744" i="7" s="1"/>
  <c r="F743" i="7" s="1"/>
  <c r="AF39" i="2"/>
  <c r="AF38" i="2" s="1"/>
  <c r="AF37" i="2" s="1"/>
  <c r="AF36" i="2" s="1"/>
  <c r="F670" i="9"/>
  <c r="F669" i="9" s="1"/>
  <c r="F668" i="9" s="1"/>
  <c r="J138" i="7"/>
  <c r="K139" i="7"/>
  <c r="K138" i="7" s="1"/>
  <c r="F397" i="9"/>
  <c r="J123" i="7"/>
  <c r="J122" i="7" s="1"/>
  <c r="F703" i="9"/>
  <c r="F702" i="9" s="1"/>
  <c r="F701" i="9" s="1"/>
  <c r="F697" i="9" s="1"/>
  <c r="J66" i="7"/>
  <c r="J65" i="7" s="1"/>
  <c r="F431" i="9"/>
  <c r="F430" i="9" s="1"/>
  <c r="F429" i="9" s="1"/>
  <c r="J782" i="7"/>
  <c r="AF243" i="2"/>
  <c r="AF242" i="2" s="1"/>
  <c r="AF241" i="2" s="1"/>
  <c r="AE243" i="2"/>
  <c r="AE242" i="2" s="1"/>
  <c r="AE241" i="2" s="1"/>
  <c r="J269" i="7"/>
  <c r="F319" i="9"/>
  <c r="F318" i="9" s="1"/>
  <c r="J345" i="7"/>
  <c r="J344" i="7" s="1"/>
  <c r="J343" i="7" s="1"/>
  <c r="F551" i="9"/>
  <c r="F550" i="9" s="1"/>
  <c r="F549" i="9" s="1"/>
  <c r="F548" i="9" s="1"/>
  <c r="J306" i="7"/>
  <c r="J305" i="7" s="1"/>
  <c r="J304" i="7" s="1"/>
  <c r="J303" i="7" s="1"/>
  <c r="J302" i="7" s="1"/>
  <c r="J294" i="7" s="1"/>
  <c r="F521" i="9"/>
  <c r="F520" i="9" s="1"/>
  <c r="F519" i="9" s="1"/>
  <c r="F63" i="10"/>
  <c r="F62" i="10" s="1"/>
  <c r="H138" i="7"/>
  <c r="I139" i="7"/>
  <c r="I138" i="7" s="1"/>
  <c r="D397" i="9"/>
  <c r="G139" i="7"/>
  <c r="G138" i="7" s="1"/>
  <c r="AE39" i="2"/>
  <c r="AE38" i="2" s="1"/>
  <c r="AE37" i="2" s="1"/>
  <c r="AE36" i="2" s="1"/>
  <c r="E397" i="9"/>
  <c r="E460" i="9"/>
  <c r="E459" i="9" s="1"/>
  <c r="E458" i="9" s="1"/>
  <c r="F168" i="9"/>
  <c r="F677" i="9"/>
  <c r="F676" i="9" s="1"/>
  <c r="F675" i="9" s="1"/>
  <c r="F471" i="9"/>
  <c r="F470" i="9" s="1"/>
  <c r="F683" i="9"/>
  <c r="F682" i="9" s="1"/>
  <c r="F681" i="9" s="1"/>
  <c r="J38" i="7"/>
  <c r="J37" i="7" s="1"/>
  <c r="H27" i="7"/>
  <c r="H28" i="7"/>
  <c r="F410" i="9"/>
  <c r="F409" i="9" s="1"/>
  <c r="F408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2" i="9"/>
  <c r="E201" i="9" s="1"/>
  <c r="H725" i="7"/>
  <c r="D59" i="9"/>
  <c r="H670" i="7"/>
  <c r="D673" i="9"/>
  <c r="D672" i="9" s="1"/>
  <c r="D671" i="9" s="1"/>
  <c r="D607" i="9"/>
  <c r="D606" i="9" s="1"/>
  <c r="D605" i="9" s="1"/>
  <c r="F498" i="7"/>
  <c r="F497" i="7" s="1"/>
  <c r="E187" i="9"/>
  <c r="E186" i="9" s="1"/>
  <c r="E185" i="9" s="1"/>
  <c r="E683" i="9"/>
  <c r="E682" i="9" s="1"/>
  <c r="E681" i="9" s="1"/>
  <c r="F434" i="9"/>
  <c r="F433" i="9" s="1"/>
  <c r="F43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2" i="9" l="1"/>
  <c r="H557" i="7"/>
  <c r="F557" i="7"/>
  <c r="J557" i="7"/>
  <c r="K557" i="7"/>
  <c r="K556" i="7" s="1"/>
  <c r="K555" i="7" s="1"/>
  <c r="K554" i="7" s="1"/>
  <c r="I557" i="7"/>
  <c r="I556" i="7" s="1"/>
  <c r="I555" i="7" s="1"/>
  <c r="I554" i="7" s="1"/>
  <c r="G557" i="7"/>
  <c r="G556" i="7" s="1"/>
  <c r="G555" i="7" s="1"/>
  <c r="G554" i="7" s="1"/>
  <c r="D597" i="9"/>
  <c r="D596" i="9" s="1"/>
  <c r="F159" i="9"/>
  <c r="F155" i="9" s="1"/>
  <c r="F661" i="7"/>
  <c r="F657" i="7" s="1"/>
  <c r="J771" i="7"/>
  <c r="J742" i="7" s="1"/>
  <c r="D123" i="9"/>
  <c r="H469" i="7"/>
  <c r="H468" i="7" s="1"/>
  <c r="J445" i="7"/>
  <c r="J444" i="7" s="1"/>
  <c r="J443" i="7" s="1"/>
  <c r="J442" i="7" s="1"/>
  <c r="E273" i="9"/>
  <c r="E266" i="9" s="1"/>
  <c r="H445" i="7"/>
  <c r="H444" i="7" s="1"/>
  <c r="H443" i="7" s="1"/>
  <c r="H442" i="7" s="1"/>
  <c r="F445" i="7"/>
  <c r="F444" i="7" s="1"/>
  <c r="F577" i="9"/>
  <c r="J469" i="7"/>
  <c r="J468" i="7" s="1"/>
  <c r="E21" i="10"/>
  <c r="J489" i="7"/>
  <c r="J488" i="7" s="1"/>
  <c r="H489" i="7"/>
  <c r="H488" i="7" s="1"/>
  <c r="F489" i="7"/>
  <c r="F598" i="7"/>
  <c r="J598" i="7"/>
  <c r="H598" i="7"/>
  <c r="AF22" i="2"/>
  <c r="AE22" i="2"/>
  <c r="AD22" i="2"/>
  <c r="F317" i="9"/>
  <c r="F316" i="9" s="1"/>
  <c r="F315" i="9" s="1"/>
  <c r="F268" i="7"/>
  <c r="F267" i="7" s="1"/>
  <c r="F266" i="7" s="1"/>
  <c r="H556" i="7"/>
  <c r="E317" i="9"/>
  <c r="E316" i="9" s="1"/>
  <c r="E315" i="9" s="1"/>
  <c r="J268" i="7"/>
  <c r="J267" i="7" s="1"/>
  <c r="J266" i="7" s="1"/>
  <c r="D317" i="9"/>
  <c r="D316" i="9" s="1"/>
  <c r="D315" i="9" s="1"/>
  <c r="J556" i="7"/>
  <c r="F556" i="7"/>
  <c r="K577" i="7"/>
  <c r="K576" i="7" s="1"/>
  <c r="K575" i="7" s="1"/>
  <c r="G577" i="7"/>
  <c r="G576" i="7" s="1"/>
  <c r="G575" i="7" s="1"/>
  <c r="I577" i="7"/>
  <c r="I576" i="7" s="1"/>
  <c r="I575" i="7" s="1"/>
  <c r="AD372" i="2"/>
  <c r="AD371" i="2" s="1"/>
  <c r="H640" i="7"/>
  <c r="J640" i="7"/>
  <c r="AE296" i="2"/>
  <c r="AF296" i="2"/>
  <c r="AD296" i="2"/>
  <c r="D154" i="9"/>
  <c r="F266" i="9"/>
  <c r="H661" i="7"/>
  <c r="H657" i="7" s="1"/>
  <c r="D577" i="9"/>
  <c r="D576" i="9" s="1"/>
  <c r="H742" i="7"/>
  <c r="J121" i="7"/>
  <c r="J120" i="7" s="1"/>
  <c r="F21" i="10" s="1"/>
  <c r="AE442" i="2"/>
  <c r="AD442" i="2"/>
  <c r="AF442" i="2"/>
  <c r="E462" i="9"/>
  <c r="F167" i="7"/>
  <c r="F172" i="7"/>
  <c r="F450" i="7"/>
  <c r="E467" i="9"/>
  <c r="F467" i="9"/>
  <c r="F461" i="9" s="1"/>
  <c r="H380" i="7"/>
  <c r="H379" i="7" s="1"/>
  <c r="H372" i="7" s="1"/>
  <c r="F380" i="7"/>
  <c r="F379" i="7" s="1"/>
  <c r="F372" i="7" s="1"/>
  <c r="J883" i="7"/>
  <c r="J886" i="7"/>
  <c r="J885" i="7" s="1"/>
  <c r="J884" i="7"/>
  <c r="H883" i="7"/>
  <c r="H884" i="7"/>
  <c r="H886" i="7"/>
  <c r="H885" i="7" s="1"/>
  <c r="J82" i="7"/>
  <c r="H82" i="7"/>
  <c r="K836" i="7"/>
  <c r="F250" i="9"/>
  <c r="F247" i="9"/>
  <c r="F246" i="9" s="1"/>
  <c r="F245" i="9" s="1"/>
  <c r="F244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06" i="9"/>
  <c r="K740" i="7"/>
  <c r="E547" i="9"/>
  <c r="I371" i="7"/>
  <c r="K371" i="7"/>
  <c r="H689" i="7"/>
  <c r="J689" i="7"/>
  <c r="D480" i="9"/>
  <c r="AF352" i="2"/>
  <c r="AF345" i="2" s="1"/>
  <c r="AE352" i="2"/>
  <c r="AE345" i="2" s="1"/>
  <c r="AD352" i="2"/>
  <c r="AD345" i="2" s="1"/>
  <c r="J76" i="7"/>
  <c r="J75" i="7" s="1"/>
  <c r="F484" i="9"/>
  <c r="F483" i="9" s="1"/>
  <c r="F482" i="9" s="1"/>
  <c r="F481" i="9" s="1"/>
  <c r="F480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07" i="9"/>
  <c r="E506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07" i="9"/>
  <c r="D506" i="9" s="1"/>
  <c r="D266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1" i="9"/>
  <c r="J166" i="7"/>
  <c r="H166" i="7"/>
  <c r="F640" i="7"/>
  <c r="F176" i="9"/>
  <c r="F175" i="9" s="1"/>
  <c r="F174" i="9" s="1"/>
  <c r="E176" i="9"/>
  <c r="E175" i="9" s="1"/>
  <c r="E174" i="9" s="1"/>
  <c r="F55" i="10"/>
  <c r="D667" i="9"/>
  <c r="F435" i="9"/>
  <c r="E435" i="9"/>
  <c r="E262" i="9"/>
  <c r="F262" i="9"/>
  <c r="D262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1" i="7"/>
  <c r="K720" i="7" s="1"/>
  <c r="K701" i="7" s="1"/>
  <c r="D435" i="9"/>
  <c r="G721" i="7"/>
  <c r="G720" i="7" s="1"/>
  <c r="G701" i="7" s="1"/>
  <c r="D197" i="9"/>
  <c r="I721" i="7"/>
  <c r="I720" i="7" s="1"/>
  <c r="I701" i="7" s="1"/>
  <c r="H102" i="7"/>
  <c r="H101" i="7" s="1"/>
  <c r="D421" i="9"/>
  <c r="H705" i="7"/>
  <c r="H704" i="7" s="1"/>
  <c r="H703" i="7" s="1"/>
  <c r="H702" i="7" s="1"/>
  <c r="F381" i="9"/>
  <c r="K652" i="7"/>
  <c r="K651" i="7" s="1"/>
  <c r="K650" i="7" s="1"/>
  <c r="K639" i="7" s="1"/>
  <c r="I652" i="7"/>
  <c r="I651" i="7" s="1"/>
  <c r="G652" i="7"/>
  <c r="G651" i="7" s="1"/>
  <c r="G650" i="7" s="1"/>
  <c r="G639" i="7" s="1"/>
  <c r="AF215" i="2"/>
  <c r="AD215" i="2"/>
  <c r="AE215" i="2"/>
  <c r="E381" i="9"/>
  <c r="D385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2" i="9"/>
  <c r="E301" i="9" s="1"/>
  <c r="J683" i="7"/>
  <c r="H178" i="7"/>
  <c r="H177" i="7" s="1"/>
  <c r="I178" i="7"/>
  <c r="I177" i="7" s="1"/>
  <c r="H732" i="7"/>
  <c r="H731" i="7" s="1"/>
  <c r="F532" i="7"/>
  <c r="F531" i="7" s="1"/>
  <c r="E648" i="9"/>
  <c r="E647" i="9" s="1"/>
  <c r="E646" i="9" s="1"/>
  <c r="H313" i="7"/>
  <c r="J313" i="7"/>
  <c r="H187" i="7"/>
  <c r="H186" i="7" s="1"/>
  <c r="H185" i="7" s="1"/>
  <c r="E546" i="9"/>
  <c r="E545" i="9" s="1"/>
  <c r="E544" i="9" s="1"/>
  <c r="E543" i="9" s="1"/>
  <c r="E542" i="9" s="1"/>
  <c r="G468" i="7"/>
  <c r="F518" i="9"/>
  <c r="F517" i="9" s="1"/>
  <c r="F516" i="9" s="1"/>
  <c r="F120" i="7"/>
  <c r="F323" i="7"/>
  <c r="F322" i="7" s="1"/>
  <c r="F315" i="7" s="1"/>
  <c r="F314" i="7" s="1"/>
  <c r="E480" i="9"/>
  <c r="E51" i="9"/>
  <c r="E50" i="9" s="1"/>
  <c r="E49" i="9" s="1"/>
  <c r="E48" i="9" s="1"/>
  <c r="F867" i="7"/>
  <c r="F866" i="7" s="1"/>
  <c r="E496" i="9"/>
  <c r="E495" i="9" s="1"/>
  <c r="H855" i="7"/>
  <c r="H854" i="7" s="1"/>
  <c r="H853" i="7" s="1"/>
  <c r="E58" i="10" s="1"/>
  <c r="F725" i="7"/>
  <c r="F724" i="7" s="1"/>
  <c r="F723" i="7" s="1"/>
  <c r="F722" i="7" s="1"/>
  <c r="E591" i="9"/>
  <c r="E590" i="9" s="1"/>
  <c r="E589" i="9" s="1"/>
  <c r="E577" i="9" s="1"/>
  <c r="AD360" i="2"/>
  <c r="J855" i="7"/>
  <c r="J854" i="7" s="1"/>
  <c r="J853" i="7" s="1"/>
  <c r="F58" i="10" s="1"/>
  <c r="F496" i="9"/>
  <c r="F495" i="9" s="1"/>
  <c r="J738" i="7"/>
  <c r="J737" i="7" s="1"/>
  <c r="J736" i="7" s="1"/>
  <c r="F57" i="7"/>
  <c r="F56" i="7" s="1"/>
  <c r="F55" i="7" s="1"/>
  <c r="F54" i="7" s="1"/>
  <c r="F40" i="7" s="1"/>
  <c r="F761" i="7"/>
  <c r="F760" i="7" s="1"/>
  <c r="F753" i="7" s="1"/>
  <c r="F752" i="7" s="1"/>
  <c r="F582" i="7"/>
  <c r="F578" i="7" s="1"/>
  <c r="F691" i="7"/>
  <c r="E526" i="9"/>
  <c r="E525" i="9" s="1"/>
  <c r="F302" i="9"/>
  <c r="F301" i="9" s="1"/>
  <c r="E167" i="9"/>
  <c r="E166" i="9" s="1"/>
  <c r="E154" i="9" s="1"/>
  <c r="J358" i="7"/>
  <c r="J357" i="7" s="1"/>
  <c r="J356" i="7" s="1"/>
  <c r="J355" i="7" s="1"/>
  <c r="F648" i="9"/>
  <c r="F647" i="9" s="1"/>
  <c r="F646" i="9" s="1"/>
  <c r="K44" i="7"/>
  <c r="K43" i="7" s="1"/>
  <c r="K42" i="7" s="1"/>
  <c r="K41" i="7" s="1"/>
  <c r="K40" i="7" s="1"/>
  <c r="H669" i="7"/>
  <c r="H668" i="7" s="1"/>
  <c r="F206" i="9"/>
  <c r="F205" i="9" s="1"/>
  <c r="F200" i="9" s="1"/>
  <c r="F774" i="7"/>
  <c r="F773" i="7" s="1"/>
  <c r="F772" i="7" s="1"/>
  <c r="F771" i="7" s="1"/>
  <c r="F209" i="9"/>
  <c r="F208" i="9" s="1"/>
  <c r="F207" i="9" s="1"/>
  <c r="J732" i="7"/>
  <c r="J731" i="7" s="1"/>
  <c r="H843" i="7"/>
  <c r="H842" i="7" s="1"/>
  <c r="H838" i="7" s="1"/>
  <c r="E330" i="9"/>
  <c r="E329" i="9" s="1"/>
  <c r="E328" i="9" s="1"/>
  <c r="E324" i="9" s="1"/>
  <c r="H867" i="7"/>
  <c r="H866" i="7" s="1"/>
  <c r="H865" i="7" s="1"/>
  <c r="H864" i="7" s="1"/>
  <c r="H863" i="7" s="1"/>
  <c r="E421" i="9"/>
  <c r="F595" i="9"/>
  <c r="F594" i="9" s="1"/>
  <c r="F593" i="9" s="1"/>
  <c r="F592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4" i="7"/>
  <c r="J143" i="7"/>
  <c r="J142" i="7" s="1"/>
  <c r="E35" i="10"/>
  <c r="F855" i="7"/>
  <c r="F854" i="7" s="1"/>
  <c r="F853" i="7" s="1"/>
  <c r="D58" i="10" s="1"/>
  <c r="E30" i="9"/>
  <c r="E29" i="9" s="1"/>
  <c r="F837" i="7"/>
  <c r="F305" i="7"/>
  <c r="F304" i="7" s="1"/>
  <c r="F303" i="7" s="1"/>
  <c r="F302" i="7" s="1"/>
  <c r="F294" i="7" s="1"/>
  <c r="F669" i="7"/>
  <c r="F668" i="7" s="1"/>
  <c r="D569" i="9"/>
  <c r="E200" i="9"/>
  <c r="E199" i="9" s="1"/>
  <c r="E198" i="9" s="1"/>
  <c r="F705" i="7"/>
  <c r="F704" i="7" s="1"/>
  <c r="F703" i="7" s="1"/>
  <c r="F702" i="7" s="1"/>
  <c r="F100" i="9"/>
  <c r="F92" i="9" s="1"/>
  <c r="I44" i="7"/>
  <c r="I43" i="7" s="1"/>
  <c r="I42" i="7" s="1"/>
  <c r="I41" i="7" s="1"/>
  <c r="I40" i="7" s="1"/>
  <c r="J705" i="7"/>
  <c r="J704" i="7" s="1"/>
  <c r="J703" i="7" s="1"/>
  <c r="J702" i="7" s="1"/>
  <c r="H582" i="7"/>
  <c r="H578" i="7" s="1"/>
  <c r="G44" i="7"/>
  <c r="G43" i="7" s="1"/>
  <c r="G42" i="7" s="1"/>
  <c r="G41" i="7" s="1"/>
  <c r="G40" i="7" s="1"/>
  <c r="K829" i="7"/>
  <c r="K828" i="7" s="1"/>
  <c r="K827" i="7" s="1"/>
  <c r="K826" i="7" s="1"/>
  <c r="F276" i="7"/>
  <c r="F275" i="7" s="1"/>
  <c r="J582" i="7"/>
  <c r="J578" i="7" s="1"/>
  <c r="J829" i="7"/>
  <c r="J828" i="7" s="1"/>
  <c r="J827" i="7" s="1"/>
  <c r="J826" i="7" s="1"/>
  <c r="F129" i="7"/>
  <c r="F128" i="7" s="1"/>
  <c r="F85" i="7"/>
  <c r="F84" i="7" s="1"/>
  <c r="F83" i="7" s="1"/>
  <c r="H137" i="7"/>
  <c r="H136" i="7" s="1"/>
  <c r="F30" i="9"/>
  <c r="F29" i="9" s="1"/>
  <c r="F102" i="7"/>
  <c r="E100" i="9"/>
  <c r="E92" i="9" s="1"/>
  <c r="E401" i="9"/>
  <c r="E400" i="9" s="1"/>
  <c r="J30" i="7"/>
  <c r="J23" i="7" s="1"/>
  <c r="J22" i="7" s="1"/>
  <c r="G137" i="7"/>
  <c r="G136" i="7" s="1"/>
  <c r="G127" i="7" s="1"/>
  <c r="G126" i="7" s="1"/>
  <c r="G125" i="7" s="1"/>
  <c r="D30" i="9"/>
  <c r="D29" i="9" s="1"/>
  <c r="J669" i="7"/>
  <c r="J668" i="7" s="1"/>
  <c r="H129" i="7"/>
  <c r="H128" i="7" s="1"/>
  <c r="H829" i="7"/>
  <c r="H828" i="7" s="1"/>
  <c r="H827" i="7" s="1"/>
  <c r="H826" i="7" s="1"/>
  <c r="J815" i="7"/>
  <c r="D50" i="9"/>
  <c r="D49" i="9" s="1"/>
  <c r="D48" i="9" s="1"/>
  <c r="J44" i="7"/>
  <c r="J43" i="7" s="1"/>
  <c r="J42" i="7" s="1"/>
  <c r="J41" i="7" s="1"/>
  <c r="G832" i="7"/>
  <c r="G829" i="7" s="1"/>
  <c r="G828" i="7" s="1"/>
  <c r="G827" i="7" s="1"/>
  <c r="G826" i="7" s="1"/>
  <c r="J129" i="7"/>
  <c r="J128" i="7" s="1"/>
  <c r="E684" i="9"/>
  <c r="AE207" i="2"/>
  <c r="AE206" i="2" s="1"/>
  <c r="I137" i="7"/>
  <c r="I136" i="7" s="1"/>
  <c r="I127" i="7" s="1"/>
  <c r="I126" i="7" s="1"/>
  <c r="D401" i="9"/>
  <c r="D400" i="9" s="1"/>
  <c r="J532" i="7"/>
  <c r="J531" i="7" s="1"/>
  <c r="G836" i="7"/>
  <c r="J101" i="7"/>
  <c r="F401" i="9"/>
  <c r="F400" i="9" s="1"/>
  <c r="H57" i="7"/>
  <c r="H56" i="7" s="1"/>
  <c r="H55" i="7" s="1"/>
  <c r="H54" i="7" s="1"/>
  <c r="F254" i="9"/>
  <c r="J137" i="7"/>
  <c r="J136" i="7" s="1"/>
  <c r="D100" i="9"/>
  <c r="D92" i="9" s="1"/>
  <c r="F30" i="7"/>
  <c r="F23" i="7" s="1"/>
  <c r="F22" i="7" s="1"/>
  <c r="F684" i="9"/>
  <c r="F212" i="9"/>
  <c r="F211" i="9" s="1"/>
  <c r="F210" i="9" s="1"/>
  <c r="D212" i="9"/>
  <c r="D211" i="9" s="1"/>
  <c r="D210" i="9" s="1"/>
  <c r="E674" i="9"/>
  <c r="E212" i="9"/>
  <c r="E211" i="9" s="1"/>
  <c r="E210" i="9" s="1"/>
  <c r="J724" i="7"/>
  <c r="J57" i="7"/>
  <c r="J56" i="7" s="1"/>
  <c r="J55" i="7" s="1"/>
  <c r="J54" i="7" s="1"/>
  <c r="F829" i="7"/>
  <c r="F828" i="7" s="1"/>
  <c r="F827" i="7" s="1"/>
  <c r="F826" i="7" s="1"/>
  <c r="D515" i="9"/>
  <c r="F167" i="9"/>
  <c r="F166" i="9" s="1"/>
  <c r="J248" i="7"/>
  <c r="J276" i="7"/>
  <c r="J275" i="7" s="1"/>
  <c r="H44" i="7"/>
  <c r="H43" i="7" s="1"/>
  <c r="H42" i="7" s="1"/>
  <c r="H41" i="7" s="1"/>
  <c r="F51" i="9"/>
  <c r="F50" i="9" s="1"/>
  <c r="F49" i="9" s="1"/>
  <c r="F48" i="9" s="1"/>
  <c r="F248" i="7"/>
  <c r="F526" i="9"/>
  <c r="F525" i="9" s="1"/>
  <c r="H23" i="7"/>
  <c r="H22" i="7" s="1"/>
  <c r="D217" i="9"/>
  <c r="E246" i="9"/>
  <c r="E245" i="9" s="1"/>
  <c r="E244" i="9" s="1"/>
  <c r="E250" i="9"/>
  <c r="K137" i="7"/>
  <c r="K136" i="7" s="1"/>
  <c r="K127" i="7" s="1"/>
  <c r="K126" i="7" s="1"/>
  <c r="K125" i="7" s="1"/>
  <c r="F421" i="9"/>
  <c r="F814" i="7"/>
  <c r="F813" i="7" s="1"/>
  <c r="F815" i="7"/>
  <c r="I832" i="7"/>
  <c r="I829" i="7" s="1"/>
  <c r="I828" i="7" s="1"/>
  <c r="I827" i="7" s="1"/>
  <c r="I826" i="7" s="1"/>
  <c r="E32" i="10"/>
  <c r="F674" i="9"/>
  <c r="F395" i="9"/>
  <c r="F394" i="9" s="1"/>
  <c r="F396" i="9"/>
  <c r="E395" i="9"/>
  <c r="E394" i="9" s="1"/>
  <c r="E396" i="9"/>
  <c r="D395" i="9"/>
  <c r="D394" i="9" s="1"/>
  <c r="D396" i="9"/>
  <c r="J843" i="7"/>
  <c r="J842" i="7" s="1"/>
  <c r="J838" i="7" s="1"/>
  <c r="F330" i="9"/>
  <c r="F329" i="9" s="1"/>
  <c r="F328" i="9" s="1"/>
  <c r="F324" i="9" s="1"/>
  <c r="F32" i="10"/>
  <c r="E16" i="10"/>
  <c r="D16" i="10"/>
  <c r="D382" i="9" l="1"/>
  <c r="D381" i="9" s="1"/>
  <c r="D380" i="9" s="1"/>
  <c r="E479" i="9"/>
  <c r="D479" i="9"/>
  <c r="F479" i="9"/>
  <c r="F443" i="7"/>
  <c r="F442" i="7" s="1"/>
  <c r="AE372" i="2"/>
  <c r="AE371" i="2" s="1"/>
  <c r="F577" i="7"/>
  <c r="F91" i="9"/>
  <c r="J40" i="7"/>
  <c r="F18" i="10" s="1"/>
  <c r="H40" i="7"/>
  <c r="E18" i="10" s="1"/>
  <c r="E541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1" i="9"/>
  <c r="D90" i="9" s="1"/>
  <c r="H577" i="7"/>
  <c r="H576" i="7" s="1"/>
  <c r="H575" i="7" s="1"/>
  <c r="F19" i="9"/>
  <c r="F742" i="7"/>
  <c r="F741" i="7" s="1"/>
  <c r="E19" i="9"/>
  <c r="D19" i="9"/>
  <c r="H741" i="7"/>
  <c r="E51" i="10" s="1"/>
  <c r="E50" i="10" s="1"/>
  <c r="F154" i="9"/>
  <c r="E576" i="9"/>
  <c r="AF372" i="2"/>
  <c r="AD333" i="2"/>
  <c r="AF333" i="2"/>
  <c r="J682" i="7"/>
  <c r="F48" i="10" s="1"/>
  <c r="H682" i="7"/>
  <c r="E48" i="10" s="1"/>
  <c r="J467" i="7"/>
  <c r="J441" i="7" s="1"/>
  <c r="H882" i="7"/>
  <c r="H881" i="7"/>
  <c r="I125" i="7"/>
  <c r="J882" i="7"/>
  <c r="J881" i="7"/>
  <c r="F82" i="7"/>
  <c r="I836" i="7"/>
  <c r="I825" i="7" s="1"/>
  <c r="I812" i="7" s="1"/>
  <c r="D322" i="9"/>
  <c r="F836" i="7"/>
  <c r="F825" i="7" s="1"/>
  <c r="F812" i="7" s="1"/>
  <c r="K14" i="7"/>
  <c r="F417" i="9"/>
  <c r="F416" i="9" s="1"/>
  <c r="D417" i="9"/>
  <c r="D416" i="9" s="1"/>
  <c r="F865" i="7"/>
  <c r="F864" i="7" s="1"/>
  <c r="F863" i="7" s="1"/>
  <c r="AD73" i="2"/>
  <c r="AD14" i="2" s="1"/>
  <c r="F555" i="7"/>
  <c r="F554" i="7" s="1"/>
  <c r="J555" i="7"/>
  <c r="J554" i="7" s="1"/>
  <c r="H555" i="7"/>
  <c r="H554" i="7" s="1"/>
  <c r="D21" i="10"/>
  <c r="D17" i="10"/>
  <c r="E17" i="10"/>
  <c r="AE73" i="2"/>
  <c r="AE14" i="2" s="1"/>
  <c r="AF73" i="2"/>
  <c r="AF14" i="2" s="1"/>
  <c r="D253" i="9"/>
  <c r="D252" i="9" s="1"/>
  <c r="F253" i="9"/>
  <c r="F252" i="9" s="1"/>
  <c r="D575" i="9"/>
  <c r="F576" i="9"/>
  <c r="F690" i="7"/>
  <c r="F689" i="7" s="1"/>
  <c r="F682" i="7" s="1"/>
  <c r="D48" i="10" s="1"/>
  <c r="G14" i="7"/>
  <c r="F547" i="9"/>
  <c r="F735" i="7"/>
  <c r="F734" i="7" s="1"/>
  <c r="H735" i="7"/>
  <c r="H734" i="7" s="1"/>
  <c r="J735" i="7"/>
  <c r="J734" i="7" s="1"/>
  <c r="F274" i="7"/>
  <c r="F273" i="7" s="1"/>
  <c r="D29" i="10" s="1"/>
  <c r="J274" i="7"/>
  <c r="J273" i="7" s="1"/>
  <c r="F29" i="10" s="1"/>
  <c r="D191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5" i="7"/>
  <c r="G812" i="7" s="1"/>
  <c r="K825" i="7"/>
  <c r="K812" i="7" s="1"/>
  <c r="G467" i="7"/>
  <c r="J741" i="7"/>
  <c r="H184" i="7"/>
  <c r="H183" i="7" s="1"/>
  <c r="E461" i="9"/>
  <c r="F166" i="7"/>
  <c r="F154" i="7" s="1"/>
  <c r="AD370" i="2"/>
  <c r="F656" i="7"/>
  <c r="F650" i="7" s="1"/>
  <c r="F639" i="7" s="1"/>
  <c r="J656" i="7"/>
  <c r="J650" i="7" s="1"/>
  <c r="J639" i="7" s="1"/>
  <c r="H656" i="7"/>
  <c r="H650" i="7" s="1"/>
  <c r="H639" i="7" s="1"/>
  <c r="D55" i="10"/>
  <c r="F667" i="9"/>
  <c r="E667" i="9"/>
  <c r="AF361" i="2"/>
  <c r="AE361" i="2"/>
  <c r="AE360" i="2"/>
  <c r="AE333" i="2" s="1"/>
  <c r="I650" i="7"/>
  <c r="I639" i="7" s="1"/>
  <c r="E197" i="9"/>
  <c r="E191" i="9" s="1"/>
  <c r="F721" i="7"/>
  <c r="F720" i="7" s="1"/>
  <c r="J530" i="7"/>
  <c r="J522" i="7" s="1"/>
  <c r="J515" i="7" s="1"/>
  <c r="H530" i="7"/>
  <c r="H522" i="7" s="1"/>
  <c r="H515" i="7" s="1"/>
  <c r="F530" i="7"/>
  <c r="D32" i="10"/>
  <c r="F323" i="9"/>
  <c r="F322" i="9" s="1"/>
  <c r="E323" i="9"/>
  <c r="E322" i="9" s="1"/>
  <c r="J837" i="7"/>
  <c r="J836" i="7" s="1"/>
  <c r="J825" i="7" s="1"/>
  <c r="H837" i="7"/>
  <c r="H836" i="7" s="1"/>
  <c r="H312" i="7"/>
  <c r="D547" i="9"/>
  <c r="D541" i="9" s="1"/>
  <c r="D35" i="10"/>
  <c r="H723" i="7"/>
  <c r="H722" i="7" s="1"/>
  <c r="AD160" i="2"/>
  <c r="F488" i="7"/>
  <c r="E515" i="9"/>
  <c r="F313" i="7"/>
  <c r="F515" i="9"/>
  <c r="E380" i="9"/>
  <c r="F380" i="9"/>
  <c r="F468" i="7"/>
  <c r="D63" i="10"/>
  <c r="D62" i="10" s="1"/>
  <c r="H127" i="7"/>
  <c r="F127" i="7"/>
  <c r="F199" i="9"/>
  <c r="F198" i="9" s="1"/>
  <c r="J723" i="7"/>
  <c r="J722" i="7" s="1"/>
  <c r="J127" i="7"/>
  <c r="H276" i="7"/>
  <c r="H275" i="7" s="1"/>
  <c r="E254" i="9"/>
  <c r="F101" i="7"/>
  <c r="F60" i="10"/>
  <c r="F59" i="10" s="1"/>
  <c r="F545" i="9"/>
  <c r="F544" i="9" s="1"/>
  <c r="F543" i="9" s="1"/>
  <c r="E91" i="9" l="1"/>
  <c r="E90" i="9" s="1"/>
  <c r="F81" i="7"/>
  <c r="D19" i="10" s="1"/>
  <c r="F576" i="7"/>
  <c r="F575" i="7" s="1"/>
  <c r="J577" i="7"/>
  <c r="AF371" i="2"/>
  <c r="AF370" i="2" s="1"/>
  <c r="G441" i="7"/>
  <c r="G371" i="7" s="1"/>
  <c r="G553" i="7"/>
  <c r="K553" i="7"/>
  <c r="E417" i="9"/>
  <c r="E416" i="9" s="1"/>
  <c r="E379" i="9" s="1"/>
  <c r="J740" i="7"/>
  <c r="I14" i="7"/>
  <c r="F701" i="7"/>
  <c r="D49" i="10" s="1"/>
  <c r="AE370" i="2"/>
  <c r="D28" i="10"/>
  <c r="D26" i="10" s="1"/>
  <c r="E28" i="10"/>
  <c r="F90" i="9"/>
  <c r="E253" i="9"/>
  <c r="E252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5" i="7"/>
  <c r="H812" i="7" s="1"/>
  <c r="J812" i="7"/>
  <c r="F522" i="7"/>
  <c r="F515" i="7" s="1"/>
  <c r="F740" i="7"/>
  <c r="D379" i="9"/>
  <c r="D666" i="9" s="1"/>
  <c r="F542" i="9"/>
  <c r="F541" i="9" s="1"/>
  <c r="F379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3" i="7"/>
  <c r="J721" i="7"/>
  <c r="J720" i="7" s="1"/>
  <c r="J701" i="7" s="1"/>
  <c r="F197" i="9"/>
  <c r="F191" i="9" s="1"/>
  <c r="H721" i="7"/>
  <c r="H720" i="7" s="1"/>
  <c r="H701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0" i="7"/>
  <c r="AD13" i="2" l="1"/>
  <c r="AD1043" i="2" s="1"/>
  <c r="G889" i="7"/>
  <c r="I889" i="7"/>
  <c r="AE13" i="2"/>
  <c r="AF13" i="2"/>
  <c r="J576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3" i="7"/>
  <c r="D729" i="9"/>
  <c r="E49" i="10"/>
  <c r="D60" i="10"/>
  <c r="D59" i="10" s="1"/>
  <c r="J229" i="7"/>
  <c r="F28" i="10"/>
  <c r="F26" i="10" s="1"/>
  <c r="F284" i="7"/>
  <c r="D46" i="10"/>
  <c r="D44" i="10" s="1"/>
  <c r="J575" i="7" l="1"/>
  <c r="F46" i="10" s="1"/>
  <c r="F44" i="10" s="1"/>
  <c r="J397" i="7"/>
  <c r="J396" i="7" s="1"/>
  <c r="J333" i="7"/>
  <c r="J332" i="7"/>
  <c r="J331" i="7" s="1"/>
  <c r="J330" i="7" s="1"/>
  <c r="F397" i="7"/>
  <c r="H397" i="7"/>
  <c r="H553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0" i="9"/>
  <c r="E37" i="10"/>
  <c r="F37" i="10"/>
  <c r="E629" i="9"/>
  <c r="E628" i="9" s="1"/>
  <c r="E597" i="9" s="1"/>
  <c r="J553" i="7" l="1"/>
  <c r="H396" i="7"/>
  <c r="F396" i="7"/>
  <c r="F38" i="10"/>
  <c r="J312" i="7"/>
  <c r="E596" i="9"/>
  <c r="E575" i="9" s="1"/>
  <c r="E666" i="9" s="1"/>
  <c r="AE938" i="2"/>
  <c r="AE919" i="2" s="1"/>
  <c r="AE912" i="2" s="1"/>
  <c r="AE863" i="2" s="1"/>
  <c r="AE813" i="2" s="1"/>
  <c r="H467" i="7"/>
  <c r="H441" i="7" s="1"/>
  <c r="F629" i="9"/>
  <c r="F628" i="9" s="1"/>
  <c r="F597" i="9" s="1"/>
  <c r="E38" i="10" l="1"/>
  <c r="F371" i="7"/>
  <c r="F889" i="7" s="1"/>
  <c r="D38" i="10"/>
  <c r="D36" i="10" s="1"/>
  <c r="D64" i="10" s="1"/>
  <c r="F33" i="10"/>
  <c r="F30" i="10" s="1"/>
  <c r="J284" i="7"/>
  <c r="E729" i="9"/>
  <c r="AE1043" i="2"/>
  <c r="F596" i="9"/>
  <c r="F575" i="9" s="1"/>
  <c r="F666" i="9" s="1"/>
  <c r="AF938" i="2"/>
  <c r="AF919" i="2" s="1"/>
  <c r="AF912" i="2" s="1"/>
  <c r="AF863" i="2" s="1"/>
  <c r="AF813" i="2" s="1"/>
  <c r="E39" i="10"/>
  <c r="H371" i="7"/>
  <c r="H889" i="7" s="1"/>
  <c r="E36" i="10" l="1"/>
  <c r="E64" i="10" s="1"/>
  <c r="F729" i="9"/>
  <c r="AF1043" i="2"/>
  <c r="J371" i="7"/>
  <c r="J889" i="7" s="1"/>
  <c r="F39" i="10"/>
  <c r="F36" i="10" s="1"/>
  <c r="F64" i="10" s="1"/>
  <c r="K289" i="7" l="1"/>
  <c r="K288" i="7" s="1"/>
  <c r="K287" i="7" s="1"/>
  <c r="K286" i="7" s="1"/>
  <c r="K285" i="7" s="1"/>
  <c r="K284" i="7" s="1"/>
  <c r="K889" i="7" s="1"/>
</calcChain>
</file>

<file path=xl/sharedStrings.xml><?xml version="1.0" encoding="utf-8"?>
<sst xmlns="http://schemas.openxmlformats.org/spreadsheetml/2006/main" count="9706" uniqueCount="857">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</sst>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3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6"/>
  <sheetViews>
    <sheetView view="pageBreakPreview" topLeftCell="A871" zoomScale="87" zoomScaleNormal="100" zoomScaleSheetLayoutView="87" zoomScalePageLayoutView="80" workbookViewId="0">
      <selection activeCell="K889" sqref="K889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2"/>
      <c r="C1" s="462"/>
      <c r="D1" s="737"/>
      <c r="E1" s="737"/>
      <c r="F1" s="738" t="s">
        <v>477</v>
      </c>
      <c r="G1" s="739"/>
      <c r="H1" s="739"/>
      <c r="I1" s="739"/>
      <c r="J1" s="739"/>
      <c r="K1" s="740"/>
    </row>
    <row r="2" spans="1:15" ht="80.25" customHeight="1" x14ac:dyDescent="0.3">
      <c r="A2" s="177"/>
      <c r="B2" s="462"/>
      <c r="C2" s="462"/>
      <c r="D2" s="21"/>
      <c r="E2" s="177"/>
      <c r="F2" s="265"/>
      <c r="H2" s="746" t="s">
        <v>819</v>
      </c>
      <c r="I2" s="740"/>
      <c r="J2" s="740"/>
      <c r="K2" s="740"/>
    </row>
    <row r="3" spans="1:15" s="45" customFormat="1" ht="15.6" x14ac:dyDescent="0.3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6" x14ac:dyDescent="0.3">
      <c r="B4" s="10"/>
      <c r="C4" s="10"/>
      <c r="F4" s="278"/>
      <c r="G4" s="747"/>
      <c r="H4" s="747"/>
      <c r="I4" s="747"/>
      <c r="J4" s="508"/>
      <c r="K4" s="508" t="s">
        <v>820</v>
      </c>
    </row>
    <row r="5" spans="1:15" ht="15.6" x14ac:dyDescent="0.3">
      <c r="B5" s="10"/>
      <c r="C5" s="10"/>
      <c r="F5" s="264"/>
      <c r="G5" s="227"/>
      <c r="H5" s="500"/>
      <c r="I5" s="748" t="s">
        <v>689</v>
      </c>
      <c r="J5" s="749"/>
      <c r="K5" s="749"/>
    </row>
    <row r="6" spans="1:15" ht="15.6" x14ac:dyDescent="0.3">
      <c r="B6" s="10"/>
      <c r="C6" s="10"/>
      <c r="F6" s="186"/>
      <c r="G6" s="748" t="s">
        <v>781</v>
      </c>
      <c r="H6" s="749"/>
      <c r="I6" s="749"/>
      <c r="J6" s="749"/>
      <c r="K6" s="749"/>
    </row>
    <row r="7" spans="1:15" ht="15.6" x14ac:dyDescent="0.3">
      <c r="B7" s="10"/>
      <c r="C7" s="10"/>
      <c r="F7" s="498"/>
      <c r="G7" s="499"/>
      <c r="H7" s="499"/>
      <c r="I7" s="499"/>
      <c r="J7" s="45"/>
    </row>
    <row r="8" spans="1:15" ht="15.6" x14ac:dyDescent="0.3">
      <c r="B8" s="10"/>
      <c r="C8" s="10"/>
      <c r="F8" s="498"/>
      <c r="G8" s="499"/>
      <c r="H8" s="499"/>
      <c r="I8" s="499"/>
      <c r="J8" s="45"/>
    </row>
    <row r="9" spans="1:15" ht="15.6" x14ac:dyDescent="0.3">
      <c r="B9" s="10"/>
      <c r="C9" s="10"/>
      <c r="F9" s="498"/>
      <c r="G9" s="499"/>
      <c r="H9" s="499"/>
      <c r="I9" s="499"/>
      <c r="J9" s="45"/>
    </row>
    <row r="10" spans="1:15" ht="116.4" customHeight="1" x14ac:dyDescent="0.25">
      <c r="A10" s="741" t="s">
        <v>724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79" t="s">
        <v>74</v>
      </c>
      <c r="B12" s="280" t="s">
        <v>0</v>
      </c>
      <c r="C12" s="181" t="s">
        <v>20</v>
      </c>
      <c r="D12" s="353" t="s">
        <v>1</v>
      </c>
      <c r="E12" s="351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2">
        <v>5</v>
      </c>
      <c r="F13" s="173">
        <v>6</v>
      </c>
      <c r="G13" s="164">
        <v>7</v>
      </c>
      <c r="H13" s="173">
        <v>8</v>
      </c>
      <c r="I13" s="388">
        <v>9</v>
      </c>
      <c r="J13" s="173">
        <v>10</v>
      </c>
      <c r="K13" s="164">
        <v>11</v>
      </c>
    </row>
    <row r="14" spans="1:15" s="141" customFormat="1" x14ac:dyDescent="0.3">
      <c r="A14" s="418" t="s">
        <v>25</v>
      </c>
      <c r="B14" s="268" t="s">
        <v>29</v>
      </c>
      <c r="C14" s="348"/>
      <c r="D14" s="354"/>
      <c r="E14" s="358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09" t="s">
        <v>10</v>
      </c>
      <c r="B15" s="203" t="s">
        <v>29</v>
      </c>
      <c r="C15" s="4" t="s">
        <v>30</v>
      </c>
      <c r="D15" s="29"/>
      <c r="E15" s="359"/>
      <c r="F15" s="165">
        <f>F16</f>
        <v>3713.4</v>
      </c>
      <c r="G15" s="338"/>
      <c r="H15" s="165">
        <f>H16</f>
        <v>3713.4</v>
      </c>
      <c r="I15" s="338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2" t="s">
        <v>192</v>
      </c>
      <c r="B16" s="203" t="s">
        <v>29</v>
      </c>
      <c r="C16" s="4" t="s">
        <v>30</v>
      </c>
      <c r="D16" s="160" t="s">
        <v>114</v>
      </c>
      <c r="E16" s="359"/>
      <c r="F16" s="165">
        <f>F17</f>
        <v>3713.4</v>
      </c>
      <c r="G16" s="338"/>
      <c r="H16" s="165">
        <f>H17</f>
        <v>3713.4</v>
      </c>
      <c r="I16" s="338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2" t="s">
        <v>196</v>
      </c>
      <c r="B17" s="203" t="s">
        <v>29</v>
      </c>
      <c r="C17" s="4" t="s">
        <v>30</v>
      </c>
      <c r="D17" s="160" t="s">
        <v>197</v>
      </c>
      <c r="E17" s="359"/>
      <c r="F17" s="165">
        <f>F18</f>
        <v>3713.4</v>
      </c>
      <c r="G17" s="338"/>
      <c r="H17" s="165">
        <f>H18</f>
        <v>3713.4</v>
      </c>
      <c r="I17" s="338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2" t="s">
        <v>198</v>
      </c>
      <c r="B18" s="203" t="s">
        <v>29</v>
      </c>
      <c r="C18" s="4" t="s">
        <v>30</v>
      </c>
      <c r="D18" s="160" t="s">
        <v>199</v>
      </c>
      <c r="E18" s="359"/>
      <c r="F18" s="165">
        <f>F19</f>
        <v>3713.4</v>
      </c>
      <c r="G18" s="338"/>
      <c r="H18" s="165">
        <f>H19</f>
        <v>3713.4</v>
      </c>
      <c r="I18" s="338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2" t="s">
        <v>200</v>
      </c>
      <c r="B19" s="203" t="s">
        <v>29</v>
      </c>
      <c r="C19" s="4" t="s">
        <v>30</v>
      </c>
      <c r="D19" s="160" t="s">
        <v>201</v>
      </c>
      <c r="E19" s="359"/>
      <c r="F19" s="165">
        <f>'ведом. 2024-2026'!AD19</f>
        <v>3713.4</v>
      </c>
      <c r="G19" s="338"/>
      <c r="H19" s="165">
        <f>'ведом. 2024-2026'!AE19</f>
        <v>3713.4</v>
      </c>
      <c r="I19" s="338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09" t="s">
        <v>41</v>
      </c>
      <c r="B20" s="203" t="s">
        <v>29</v>
      </c>
      <c r="C20" s="4" t="s">
        <v>30</v>
      </c>
      <c r="D20" s="160" t="s">
        <v>201</v>
      </c>
      <c r="E20" s="359">
        <v>100</v>
      </c>
      <c r="F20" s="165">
        <f>F21</f>
        <v>3713.4</v>
      </c>
      <c r="G20" s="338"/>
      <c r="H20" s="165">
        <f>H21</f>
        <v>3713.4</v>
      </c>
      <c r="I20" s="338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09" t="s">
        <v>98</v>
      </c>
      <c r="B21" s="203" t="s">
        <v>29</v>
      </c>
      <c r="C21" s="4" t="s">
        <v>30</v>
      </c>
      <c r="D21" s="160" t="s">
        <v>201</v>
      </c>
      <c r="E21" s="359">
        <v>120</v>
      </c>
      <c r="F21" s="165">
        <f>'ведом. 2024-2026'!AD21</f>
        <v>3713.4</v>
      </c>
      <c r="G21" s="338"/>
      <c r="H21" s="165">
        <f>'ведом. 2024-2026'!AE21</f>
        <v>3713.4</v>
      </c>
      <c r="I21" s="338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09" t="s">
        <v>28</v>
      </c>
      <c r="B22" s="203" t="s">
        <v>29</v>
      </c>
      <c r="C22" s="4" t="s">
        <v>7</v>
      </c>
      <c r="D22" s="340"/>
      <c r="E22" s="359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2" t="s">
        <v>288</v>
      </c>
      <c r="B23" s="203" t="s">
        <v>29</v>
      </c>
      <c r="C23" s="4" t="s">
        <v>7</v>
      </c>
      <c r="D23" s="160" t="s">
        <v>101</v>
      </c>
      <c r="E23" s="359"/>
      <c r="F23" s="165">
        <f>F24+F27+F30</f>
        <v>17227.3</v>
      </c>
      <c r="G23" s="338"/>
      <c r="H23" s="165">
        <f>H24+H27+H30</f>
        <v>17082.3</v>
      </c>
      <c r="I23" s="338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7" t="s">
        <v>295</v>
      </c>
      <c r="B24" s="203" t="s">
        <v>29</v>
      </c>
      <c r="C24" s="4" t="s">
        <v>7</v>
      </c>
      <c r="D24" s="160" t="s">
        <v>298</v>
      </c>
      <c r="E24" s="360"/>
      <c r="F24" s="165">
        <f>F25</f>
        <v>3223.4</v>
      </c>
      <c r="G24" s="338"/>
      <c r="H24" s="165">
        <f>H25</f>
        <v>3223.4</v>
      </c>
      <c r="I24" s="338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09" t="s">
        <v>41</v>
      </c>
      <c r="B25" s="203" t="s">
        <v>29</v>
      </c>
      <c r="C25" s="4" t="s">
        <v>7</v>
      </c>
      <c r="D25" s="160" t="s">
        <v>298</v>
      </c>
      <c r="E25" s="359">
        <v>100</v>
      </c>
      <c r="F25" s="165">
        <f>F26</f>
        <v>3223.4</v>
      </c>
      <c r="G25" s="338"/>
      <c r="H25" s="165">
        <f>H26</f>
        <v>3223.4</v>
      </c>
      <c r="I25" s="338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09" t="s">
        <v>98</v>
      </c>
      <c r="B26" s="203" t="s">
        <v>29</v>
      </c>
      <c r="C26" s="4" t="s">
        <v>7</v>
      </c>
      <c r="D26" s="160" t="s">
        <v>298</v>
      </c>
      <c r="E26" s="360">
        <v>120</v>
      </c>
      <c r="F26" s="165">
        <f>'ведом. 2024-2026'!AD497</f>
        <v>3223.4</v>
      </c>
      <c r="G26" s="338"/>
      <c r="H26" s="165">
        <f>'ведом. 2024-2026'!AE497</f>
        <v>3223.4</v>
      </c>
      <c r="I26" s="338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09" t="s">
        <v>347</v>
      </c>
      <c r="B27" s="203" t="s">
        <v>29</v>
      </c>
      <c r="C27" s="4" t="s">
        <v>7</v>
      </c>
      <c r="D27" s="160" t="s">
        <v>299</v>
      </c>
      <c r="E27" s="360"/>
      <c r="F27" s="165">
        <f>F29</f>
        <v>2447.9</v>
      </c>
      <c r="G27" s="338"/>
      <c r="H27" s="165">
        <f>H29</f>
        <v>2447.9</v>
      </c>
      <c r="I27" s="338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09" t="s">
        <v>41</v>
      </c>
      <c r="B28" s="203" t="s">
        <v>29</v>
      </c>
      <c r="C28" s="4" t="s">
        <v>7</v>
      </c>
      <c r="D28" s="160" t="s">
        <v>299</v>
      </c>
      <c r="E28" s="359">
        <v>100</v>
      </c>
      <c r="F28" s="165">
        <f>F29</f>
        <v>2447.9</v>
      </c>
      <c r="G28" s="338"/>
      <c r="H28" s="165">
        <f>H29</f>
        <v>2447.9</v>
      </c>
      <c r="I28" s="338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09" t="s">
        <v>98</v>
      </c>
      <c r="B29" s="203" t="s">
        <v>29</v>
      </c>
      <c r="C29" s="4" t="s">
        <v>7</v>
      </c>
      <c r="D29" s="160" t="s">
        <v>299</v>
      </c>
      <c r="E29" s="360">
        <v>120</v>
      </c>
      <c r="F29" s="165">
        <f>'ведом. 2024-2026'!AD500</f>
        <v>2447.9</v>
      </c>
      <c r="G29" s="338"/>
      <c r="H29" s="165">
        <f>'ведом. 2024-2026'!AE500</f>
        <v>2447.9</v>
      </c>
      <c r="I29" s="338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7" t="s">
        <v>296</v>
      </c>
      <c r="B30" s="203" t="s">
        <v>29</v>
      </c>
      <c r="C30" s="4" t="s">
        <v>7</v>
      </c>
      <c r="D30" s="160" t="s">
        <v>297</v>
      </c>
      <c r="E30" s="360"/>
      <c r="F30" s="165">
        <f>F31+F34+F37</f>
        <v>11556</v>
      </c>
      <c r="G30" s="338"/>
      <c r="H30" s="165">
        <f>H31+H34+H37</f>
        <v>11411</v>
      </c>
      <c r="I30" s="338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09" t="s">
        <v>300</v>
      </c>
      <c r="B31" s="203" t="s">
        <v>29</v>
      </c>
      <c r="C31" s="4" t="s">
        <v>7</v>
      </c>
      <c r="D31" s="160" t="s">
        <v>301</v>
      </c>
      <c r="E31" s="360"/>
      <c r="F31" s="165">
        <f>F32</f>
        <v>2080.4</v>
      </c>
      <c r="G31" s="338"/>
      <c r="H31" s="165">
        <f>H32</f>
        <v>1935.4</v>
      </c>
      <c r="I31" s="338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09" t="s">
        <v>122</v>
      </c>
      <c r="B32" s="203" t="s">
        <v>29</v>
      </c>
      <c r="C32" s="4" t="s">
        <v>7</v>
      </c>
      <c r="D32" s="160" t="s">
        <v>301</v>
      </c>
      <c r="E32" s="360">
        <v>200</v>
      </c>
      <c r="F32" s="165">
        <f>F33</f>
        <v>2080.4</v>
      </c>
      <c r="G32" s="338"/>
      <c r="H32" s="165">
        <f>H33</f>
        <v>1935.4</v>
      </c>
      <c r="I32" s="338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09" t="s">
        <v>53</v>
      </c>
      <c r="B33" s="203" t="s">
        <v>29</v>
      </c>
      <c r="C33" s="4" t="s">
        <v>7</v>
      </c>
      <c r="D33" s="160" t="s">
        <v>301</v>
      </c>
      <c r="E33" s="360">
        <v>240</v>
      </c>
      <c r="F33" s="165">
        <f>'ведом. 2024-2026'!AD504</f>
        <v>2080.4</v>
      </c>
      <c r="G33" s="338"/>
      <c r="H33" s="165">
        <f>'ведом. 2024-2026'!AE504</f>
        <v>1935.4</v>
      </c>
      <c r="I33" s="338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09" t="s">
        <v>304</v>
      </c>
      <c r="B34" s="203" t="s">
        <v>29</v>
      </c>
      <c r="C34" s="4" t="s">
        <v>7</v>
      </c>
      <c r="D34" s="160" t="s">
        <v>302</v>
      </c>
      <c r="E34" s="360"/>
      <c r="F34" s="165">
        <f>F35</f>
        <v>4616.5</v>
      </c>
      <c r="G34" s="338"/>
      <c r="H34" s="165">
        <f>H35</f>
        <v>4616.5</v>
      </c>
      <c r="I34" s="338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09" t="s">
        <v>41</v>
      </c>
      <c r="B35" s="203" t="s">
        <v>29</v>
      </c>
      <c r="C35" s="4" t="s">
        <v>7</v>
      </c>
      <c r="D35" s="160" t="s">
        <v>302</v>
      </c>
      <c r="E35" s="359">
        <v>100</v>
      </c>
      <c r="F35" s="165">
        <f>F36</f>
        <v>4616.5</v>
      </c>
      <c r="G35" s="338"/>
      <c r="H35" s="165">
        <f>H36</f>
        <v>4616.5</v>
      </c>
      <c r="I35" s="338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09" t="s">
        <v>98</v>
      </c>
      <c r="B36" s="203" t="s">
        <v>29</v>
      </c>
      <c r="C36" s="4" t="s">
        <v>7</v>
      </c>
      <c r="D36" s="160" t="s">
        <v>302</v>
      </c>
      <c r="E36" s="360">
        <v>120</v>
      </c>
      <c r="F36" s="165">
        <f>'ведом. 2024-2026'!AD507</f>
        <v>4616.5</v>
      </c>
      <c r="G36" s="338"/>
      <c r="H36" s="165">
        <f>'ведом. 2024-2026'!AE507</f>
        <v>4616.5</v>
      </c>
      <c r="I36" s="338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09" t="s">
        <v>305</v>
      </c>
      <c r="B37" s="203" t="s">
        <v>29</v>
      </c>
      <c r="C37" s="4" t="s">
        <v>7</v>
      </c>
      <c r="D37" s="160" t="s">
        <v>303</v>
      </c>
      <c r="E37" s="360"/>
      <c r="F37" s="165">
        <f>F38</f>
        <v>4859.1000000000004</v>
      </c>
      <c r="G37" s="338"/>
      <c r="H37" s="165">
        <f>H38</f>
        <v>4859.1000000000004</v>
      </c>
      <c r="I37" s="338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09" t="s">
        <v>41</v>
      </c>
      <c r="B38" s="203" t="s">
        <v>29</v>
      </c>
      <c r="C38" s="4" t="s">
        <v>7</v>
      </c>
      <c r="D38" s="160" t="s">
        <v>303</v>
      </c>
      <c r="E38" s="359">
        <v>100</v>
      </c>
      <c r="F38" s="165">
        <f>F39</f>
        <v>4859.1000000000004</v>
      </c>
      <c r="G38" s="338"/>
      <c r="H38" s="165">
        <f>H39</f>
        <v>4859.1000000000004</v>
      </c>
      <c r="I38" s="338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09" t="s">
        <v>98</v>
      </c>
      <c r="B39" s="203" t="s">
        <v>29</v>
      </c>
      <c r="C39" s="4" t="s">
        <v>7</v>
      </c>
      <c r="D39" s="160" t="s">
        <v>303</v>
      </c>
      <c r="E39" s="360">
        <v>120</v>
      </c>
      <c r="F39" s="165">
        <f>'ведом. 2024-2026'!AD510</f>
        <v>4859.1000000000004</v>
      </c>
      <c r="G39" s="338"/>
      <c r="H39" s="165">
        <f>'ведом. 2024-2026'!AE510</f>
        <v>4859.1000000000004</v>
      </c>
      <c r="I39" s="338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09" t="s">
        <v>51</v>
      </c>
      <c r="B40" s="203" t="s">
        <v>29</v>
      </c>
      <c r="C40" s="4" t="s">
        <v>49</v>
      </c>
      <c r="D40" s="29"/>
      <c r="E40" s="359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2" t="s">
        <v>306</v>
      </c>
      <c r="B41" s="203" t="s">
        <v>29</v>
      </c>
      <c r="C41" s="4" t="s">
        <v>49</v>
      </c>
      <c r="D41" s="29" t="s">
        <v>111</v>
      </c>
      <c r="E41" s="360"/>
      <c r="F41" s="165">
        <f t="shared" ref="F41:K41" si="3">F42+F49</f>
        <v>3268</v>
      </c>
      <c r="G41" s="338">
        <f t="shared" si="3"/>
        <v>3198</v>
      </c>
      <c r="H41" s="165">
        <f t="shared" si="3"/>
        <v>3287</v>
      </c>
      <c r="I41" s="338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2" t="s">
        <v>48</v>
      </c>
      <c r="B42" s="203" t="s">
        <v>29</v>
      </c>
      <c r="C42" s="4" t="s">
        <v>49</v>
      </c>
      <c r="D42" s="29" t="s">
        <v>440</v>
      </c>
      <c r="E42" s="360"/>
      <c r="F42" s="165">
        <f t="shared" ref="F42:K43" si="4">F43</f>
        <v>3198</v>
      </c>
      <c r="G42" s="338">
        <f t="shared" si="4"/>
        <v>3198</v>
      </c>
      <c r="H42" s="165">
        <f t="shared" si="4"/>
        <v>3217</v>
      </c>
      <c r="I42" s="338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2" t="s">
        <v>574</v>
      </c>
      <c r="B43" s="203" t="s">
        <v>29</v>
      </c>
      <c r="C43" s="4" t="s">
        <v>49</v>
      </c>
      <c r="D43" s="29" t="s">
        <v>573</v>
      </c>
      <c r="E43" s="360"/>
      <c r="F43" s="165">
        <f t="shared" si="4"/>
        <v>3198</v>
      </c>
      <c r="G43" s="338">
        <f t="shared" si="4"/>
        <v>3198</v>
      </c>
      <c r="H43" s="165">
        <f t="shared" si="4"/>
        <v>3217</v>
      </c>
      <c r="I43" s="338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09" t="s">
        <v>384</v>
      </c>
      <c r="B44" s="203" t="s">
        <v>29</v>
      </c>
      <c r="C44" s="4" t="s">
        <v>49</v>
      </c>
      <c r="D44" s="29" t="s">
        <v>575</v>
      </c>
      <c r="E44" s="360"/>
      <c r="F44" s="165">
        <f t="shared" ref="F44:K44" si="5">F45+F47</f>
        <v>3198</v>
      </c>
      <c r="G44" s="338">
        <f t="shared" si="5"/>
        <v>3198</v>
      </c>
      <c r="H44" s="165">
        <f t="shared" si="5"/>
        <v>3217</v>
      </c>
      <c r="I44" s="338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0" t="s">
        <v>41</v>
      </c>
      <c r="B45" s="203" t="s">
        <v>29</v>
      </c>
      <c r="C45" s="4" t="s">
        <v>49</v>
      </c>
      <c r="D45" s="29" t="s">
        <v>575</v>
      </c>
      <c r="E45" s="359">
        <v>100</v>
      </c>
      <c r="F45" s="165">
        <f t="shared" ref="F45:K45" si="6">F46</f>
        <v>3038.5</v>
      </c>
      <c r="G45" s="338">
        <f t="shared" si="6"/>
        <v>3038.5</v>
      </c>
      <c r="H45" s="165">
        <f t="shared" si="6"/>
        <v>2918</v>
      </c>
      <c r="I45" s="338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0" t="s">
        <v>98</v>
      </c>
      <c r="B46" s="203" t="s">
        <v>29</v>
      </c>
      <c r="C46" s="4" t="s">
        <v>49</v>
      </c>
      <c r="D46" s="29" t="s">
        <v>575</v>
      </c>
      <c r="E46" s="360">
        <v>120</v>
      </c>
      <c r="F46" s="165">
        <f>'ведом. 2024-2026'!AD28</f>
        <v>3038.5</v>
      </c>
      <c r="G46" s="338">
        <f>F46</f>
        <v>3038.5</v>
      </c>
      <c r="H46" s="165">
        <f>'ведом. 2024-2026'!AE28</f>
        <v>2918</v>
      </c>
      <c r="I46" s="338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0" t="s">
        <v>122</v>
      </c>
      <c r="B47" s="203" t="s">
        <v>29</v>
      </c>
      <c r="C47" s="4" t="s">
        <v>49</v>
      </c>
      <c r="D47" s="29" t="s">
        <v>575</v>
      </c>
      <c r="E47" s="360">
        <v>200</v>
      </c>
      <c r="F47" s="165">
        <f t="shared" ref="F47:K47" si="7">F48</f>
        <v>159.5</v>
      </c>
      <c r="G47" s="338">
        <f t="shared" si="7"/>
        <v>159.5</v>
      </c>
      <c r="H47" s="165">
        <f t="shared" si="7"/>
        <v>299</v>
      </c>
      <c r="I47" s="338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0" t="s">
        <v>53</v>
      </c>
      <c r="B48" s="203" t="s">
        <v>29</v>
      </c>
      <c r="C48" s="4" t="s">
        <v>49</v>
      </c>
      <c r="D48" s="29" t="s">
        <v>575</v>
      </c>
      <c r="E48" s="360">
        <v>240</v>
      </c>
      <c r="F48" s="165">
        <f>'ведом. 2024-2026'!AD30</f>
        <v>159.5</v>
      </c>
      <c r="G48" s="338">
        <f>F48</f>
        <v>159.5</v>
      </c>
      <c r="H48" s="165">
        <f>'ведом. 2024-2026'!AE30</f>
        <v>299</v>
      </c>
      <c r="I48" s="338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0" t="s">
        <v>629</v>
      </c>
      <c r="B49" s="203" t="s">
        <v>29</v>
      </c>
      <c r="C49" s="4" t="s">
        <v>49</v>
      </c>
      <c r="D49" s="342" t="s">
        <v>632</v>
      </c>
      <c r="E49" s="360"/>
      <c r="F49" s="165">
        <f>F50</f>
        <v>70</v>
      </c>
      <c r="G49" s="338"/>
      <c r="H49" s="165">
        <f t="shared" ref="H49:J52" si="8">H50</f>
        <v>70</v>
      </c>
      <c r="I49" s="338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0" t="s">
        <v>630</v>
      </c>
      <c r="B50" s="203" t="s">
        <v>29</v>
      </c>
      <c r="C50" s="4" t="s">
        <v>49</v>
      </c>
      <c r="D50" s="342" t="s">
        <v>633</v>
      </c>
      <c r="E50" s="360"/>
      <c r="F50" s="165">
        <f>F51</f>
        <v>70</v>
      </c>
      <c r="G50" s="338"/>
      <c r="H50" s="165">
        <f t="shared" si="8"/>
        <v>70</v>
      </c>
      <c r="I50" s="338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0" t="s">
        <v>631</v>
      </c>
      <c r="B51" s="203" t="s">
        <v>29</v>
      </c>
      <c r="C51" s="4" t="s">
        <v>49</v>
      </c>
      <c r="D51" s="342" t="s">
        <v>634</v>
      </c>
      <c r="E51" s="360"/>
      <c r="F51" s="165">
        <f>F52</f>
        <v>70</v>
      </c>
      <c r="G51" s="338"/>
      <c r="H51" s="165">
        <f t="shared" si="8"/>
        <v>70</v>
      </c>
      <c r="I51" s="338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0" t="s">
        <v>122</v>
      </c>
      <c r="B52" s="203" t="s">
        <v>29</v>
      </c>
      <c r="C52" s="4" t="s">
        <v>49</v>
      </c>
      <c r="D52" s="342" t="s">
        <v>634</v>
      </c>
      <c r="E52" s="360">
        <v>200</v>
      </c>
      <c r="F52" s="165">
        <f>F53</f>
        <v>70</v>
      </c>
      <c r="G52" s="338"/>
      <c r="H52" s="165">
        <f t="shared" si="8"/>
        <v>70</v>
      </c>
      <c r="I52" s="338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0" t="s">
        <v>53</v>
      </c>
      <c r="B53" s="203" t="s">
        <v>29</v>
      </c>
      <c r="C53" s="4" t="s">
        <v>49</v>
      </c>
      <c r="D53" s="342" t="s">
        <v>634</v>
      </c>
      <c r="E53" s="360">
        <v>240</v>
      </c>
      <c r="F53" s="165">
        <f>'ведом. 2024-2026'!AD35</f>
        <v>70</v>
      </c>
      <c r="G53" s="338"/>
      <c r="H53" s="165">
        <f>'ведом. 2024-2026'!AE35</f>
        <v>70</v>
      </c>
      <c r="I53" s="338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2" t="s">
        <v>192</v>
      </c>
      <c r="B54" s="203" t="s">
        <v>29</v>
      </c>
      <c r="C54" s="4" t="s">
        <v>49</v>
      </c>
      <c r="D54" s="160" t="s">
        <v>114</v>
      </c>
      <c r="E54" s="360"/>
      <c r="F54" s="165">
        <f>F55</f>
        <v>95765.6</v>
      </c>
      <c r="G54" s="338"/>
      <c r="H54" s="165">
        <f>H55</f>
        <v>87661.400000000009</v>
      </c>
      <c r="I54" s="338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2" t="s">
        <v>196</v>
      </c>
      <c r="B55" s="203" t="s">
        <v>29</v>
      </c>
      <c r="C55" s="4" t="s">
        <v>49</v>
      </c>
      <c r="D55" s="160" t="s">
        <v>197</v>
      </c>
      <c r="E55" s="360"/>
      <c r="F55" s="165">
        <f>F56+F71</f>
        <v>95765.6</v>
      </c>
      <c r="G55" s="338"/>
      <c r="H55" s="165">
        <f>H56+H71</f>
        <v>87661.400000000009</v>
      </c>
      <c r="I55" s="338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2" t="s">
        <v>198</v>
      </c>
      <c r="B56" s="203" t="s">
        <v>29</v>
      </c>
      <c r="C56" s="4" t="s">
        <v>49</v>
      </c>
      <c r="D56" s="160" t="s">
        <v>199</v>
      </c>
      <c r="E56" s="360"/>
      <c r="F56" s="165">
        <f>F57</f>
        <v>95616</v>
      </c>
      <c r="G56" s="338"/>
      <c r="H56" s="165">
        <f>H57</f>
        <v>87608.6</v>
      </c>
      <c r="I56" s="338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2" t="s">
        <v>202</v>
      </c>
      <c r="B57" s="203" t="s">
        <v>29</v>
      </c>
      <c r="C57" s="4" t="s">
        <v>49</v>
      </c>
      <c r="D57" s="160" t="s">
        <v>203</v>
      </c>
      <c r="E57" s="360"/>
      <c r="F57" s="165">
        <f>F58+F65+F68</f>
        <v>95616</v>
      </c>
      <c r="G57" s="338"/>
      <c r="H57" s="165">
        <f>H58+H65+H68</f>
        <v>87608.6</v>
      </c>
      <c r="I57" s="338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19" t="s">
        <v>204</v>
      </c>
      <c r="B58" s="196" t="s">
        <v>29</v>
      </c>
      <c r="C58" s="199" t="s">
        <v>49</v>
      </c>
      <c r="D58" s="160" t="s">
        <v>205</v>
      </c>
      <c r="E58" s="360"/>
      <c r="F58" s="165">
        <f>F61+F59+F63</f>
        <v>9416.8000000000011</v>
      </c>
      <c r="G58" s="513">
        <f>G61+G59+G63</f>
        <v>0</v>
      </c>
      <c r="H58" s="513">
        <f>H61+H59+H63</f>
        <v>8892.2000000000007</v>
      </c>
      <c r="I58" s="513">
        <f>I61+I59+I63</f>
        <v>0</v>
      </c>
      <c r="J58" s="513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09" t="s">
        <v>41</v>
      </c>
      <c r="B59" s="203" t="s">
        <v>29</v>
      </c>
      <c r="C59" s="4" t="s">
        <v>49</v>
      </c>
      <c r="D59" s="160" t="s">
        <v>205</v>
      </c>
      <c r="E59" s="359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09" t="s">
        <v>98</v>
      </c>
      <c r="B60" s="203" t="s">
        <v>29</v>
      </c>
      <c r="C60" s="4" t="s">
        <v>49</v>
      </c>
      <c r="D60" s="160" t="s">
        <v>205</v>
      </c>
      <c r="E60" s="360">
        <v>120</v>
      </c>
      <c r="F60" s="165">
        <f>'ведом. 2024-2026'!AD42</f>
        <v>50</v>
      </c>
      <c r="G60" s="338"/>
      <c r="H60" s="165">
        <f>'ведом. 2024-2026'!AE42</f>
        <v>50</v>
      </c>
      <c r="I60" s="338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09" t="s">
        <v>122</v>
      </c>
      <c r="B61" s="203" t="s">
        <v>29</v>
      </c>
      <c r="C61" s="4" t="s">
        <v>49</v>
      </c>
      <c r="D61" s="160" t="s">
        <v>205</v>
      </c>
      <c r="E61" s="360">
        <v>200</v>
      </c>
      <c r="F61" s="165">
        <f>F62</f>
        <v>9366.7000000000007</v>
      </c>
      <c r="G61" s="338"/>
      <c r="H61" s="165">
        <f>H62</f>
        <v>8842.2000000000007</v>
      </c>
      <c r="I61" s="338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09" t="s">
        <v>53</v>
      </c>
      <c r="B62" s="203" t="s">
        <v>29</v>
      </c>
      <c r="C62" s="4" t="s">
        <v>49</v>
      </c>
      <c r="D62" s="160" t="s">
        <v>205</v>
      </c>
      <c r="E62" s="360">
        <v>240</v>
      </c>
      <c r="F62" s="165">
        <f>'ведом. 2024-2026'!AD44</f>
        <v>9366.7000000000007</v>
      </c>
      <c r="G62" s="338"/>
      <c r="H62" s="165">
        <f>'ведом. 2024-2026'!AE44</f>
        <v>8842.2000000000007</v>
      </c>
      <c r="I62" s="338"/>
      <c r="J62" s="165">
        <f>'ведом. 2024-2026'!AF44</f>
        <v>8697.2000000000007</v>
      </c>
      <c r="K62" s="165"/>
      <c r="L62" s="158"/>
      <c r="N62" s="158"/>
      <c r="O62" s="158"/>
    </row>
    <row r="63" spans="1:15" s="509" customFormat="1" x14ac:dyDescent="0.3">
      <c r="A63" s="270" t="s">
        <v>42</v>
      </c>
      <c r="B63" s="504" t="s">
        <v>29</v>
      </c>
      <c r="C63" s="505" t="s">
        <v>49</v>
      </c>
      <c r="D63" s="323" t="s">
        <v>205</v>
      </c>
      <c r="E63" s="524">
        <v>800</v>
      </c>
      <c r="F63" s="513">
        <f>F64</f>
        <v>0.1</v>
      </c>
      <c r="G63" s="513"/>
      <c r="H63" s="513">
        <f>H64</f>
        <v>0</v>
      </c>
      <c r="I63" s="513"/>
      <c r="J63" s="513">
        <f>J64</f>
        <v>0</v>
      </c>
      <c r="K63" s="513"/>
      <c r="L63" s="158"/>
      <c r="N63" s="158"/>
      <c r="O63" s="158"/>
    </row>
    <row r="64" spans="1:15" s="509" customFormat="1" x14ac:dyDescent="0.3">
      <c r="A64" s="270" t="s">
        <v>59</v>
      </c>
      <c r="B64" s="504" t="s">
        <v>29</v>
      </c>
      <c r="C64" s="505" t="s">
        <v>49</v>
      </c>
      <c r="D64" s="323" t="s">
        <v>205</v>
      </c>
      <c r="E64" s="524">
        <v>850</v>
      </c>
      <c r="F64" s="513">
        <f>'ведом. 2024-2026'!AD46</f>
        <v>0.1</v>
      </c>
      <c r="G64" s="338"/>
      <c r="H64" s="513">
        <f>'ведом. 2024-2026'!AE46</f>
        <v>0</v>
      </c>
      <c r="I64" s="338"/>
      <c r="J64" s="513">
        <f>'ведом. 2024-2026'!AF46</f>
        <v>0</v>
      </c>
      <c r="K64" s="513"/>
      <c r="L64" s="158"/>
      <c r="N64" s="158"/>
      <c r="O64" s="158"/>
    </row>
    <row r="65" spans="1:15" s="141" customFormat="1" ht="31.2" x14ac:dyDescent="0.3">
      <c r="A65" s="409" t="s">
        <v>206</v>
      </c>
      <c r="B65" s="203" t="s">
        <v>29</v>
      </c>
      <c r="C65" s="4" t="s">
        <v>49</v>
      </c>
      <c r="D65" s="160" t="s">
        <v>207</v>
      </c>
      <c r="E65" s="359"/>
      <c r="F65" s="165">
        <f>F66</f>
        <v>27336.7</v>
      </c>
      <c r="G65" s="338"/>
      <c r="H65" s="165">
        <f>H66</f>
        <v>27336.7</v>
      </c>
      <c r="I65" s="338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09" t="s">
        <v>41</v>
      </c>
      <c r="B66" s="203" t="s">
        <v>29</v>
      </c>
      <c r="C66" s="4" t="s">
        <v>49</v>
      </c>
      <c r="D66" s="160" t="s">
        <v>207</v>
      </c>
      <c r="E66" s="359">
        <v>100</v>
      </c>
      <c r="F66" s="165">
        <f>F67</f>
        <v>27336.7</v>
      </c>
      <c r="G66" s="338"/>
      <c r="H66" s="165">
        <f>H67</f>
        <v>27336.7</v>
      </c>
      <c r="I66" s="338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09" t="s">
        <v>98</v>
      </c>
      <c r="B67" s="203" t="s">
        <v>29</v>
      </c>
      <c r="C67" s="4" t="s">
        <v>49</v>
      </c>
      <c r="D67" s="160" t="s">
        <v>207</v>
      </c>
      <c r="E67" s="360">
        <v>120</v>
      </c>
      <c r="F67" s="165">
        <f>'ведом. 2024-2026'!AD49</f>
        <v>27336.7</v>
      </c>
      <c r="G67" s="338"/>
      <c r="H67" s="165">
        <f>'ведом. 2024-2026'!AE49</f>
        <v>27336.7</v>
      </c>
      <c r="I67" s="338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09" t="s">
        <v>208</v>
      </c>
      <c r="B68" s="203" t="s">
        <v>29</v>
      </c>
      <c r="C68" s="4" t="s">
        <v>49</v>
      </c>
      <c r="D68" s="160" t="s">
        <v>209</v>
      </c>
      <c r="E68" s="359"/>
      <c r="F68" s="165">
        <f>F69</f>
        <v>58862.5</v>
      </c>
      <c r="G68" s="338"/>
      <c r="H68" s="165">
        <f>H69</f>
        <v>51379.7</v>
      </c>
      <c r="I68" s="338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09" t="s">
        <v>41</v>
      </c>
      <c r="B69" s="203" t="s">
        <v>29</v>
      </c>
      <c r="C69" s="4" t="s">
        <v>49</v>
      </c>
      <c r="D69" s="160" t="s">
        <v>209</v>
      </c>
      <c r="E69" s="359">
        <v>100</v>
      </c>
      <c r="F69" s="165">
        <f>F70</f>
        <v>58862.5</v>
      </c>
      <c r="G69" s="338"/>
      <c r="H69" s="165">
        <f>H70</f>
        <v>51379.7</v>
      </c>
      <c r="I69" s="338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09" t="s">
        <v>98</v>
      </c>
      <c r="B70" s="203" t="s">
        <v>29</v>
      </c>
      <c r="C70" s="4" t="s">
        <v>49</v>
      </c>
      <c r="D70" s="160" t="s">
        <v>209</v>
      </c>
      <c r="E70" s="360">
        <v>120</v>
      </c>
      <c r="F70" s="165">
        <f>'ведом. 2024-2026'!AD52</f>
        <v>58862.5</v>
      </c>
      <c r="G70" s="338"/>
      <c r="H70" s="165">
        <f>'ведом. 2024-2026'!AE52</f>
        <v>51379.7</v>
      </c>
      <c r="I70" s="338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0" t="s">
        <v>589</v>
      </c>
      <c r="B71" s="203" t="s">
        <v>29</v>
      </c>
      <c r="C71" s="4" t="s">
        <v>49</v>
      </c>
      <c r="D71" s="300" t="s">
        <v>590</v>
      </c>
      <c r="E71" s="360"/>
      <c r="F71" s="165">
        <f>F72</f>
        <v>149.6</v>
      </c>
      <c r="G71" s="338"/>
      <c r="H71" s="165">
        <f t="shared" ref="H71:J72" si="9">H72</f>
        <v>52.8</v>
      </c>
      <c r="I71" s="338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0" t="s">
        <v>445</v>
      </c>
      <c r="B72" s="203" t="s">
        <v>29</v>
      </c>
      <c r="C72" s="4" t="s">
        <v>49</v>
      </c>
      <c r="D72" s="160" t="s">
        <v>591</v>
      </c>
      <c r="E72" s="360"/>
      <c r="F72" s="165">
        <f>F73</f>
        <v>149.6</v>
      </c>
      <c r="G72" s="338"/>
      <c r="H72" s="165">
        <f t="shared" si="9"/>
        <v>52.8</v>
      </c>
      <c r="I72" s="338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0" t="s">
        <v>122</v>
      </c>
      <c r="B73" s="203" t="s">
        <v>29</v>
      </c>
      <c r="C73" s="4" t="s">
        <v>49</v>
      </c>
      <c r="D73" s="160" t="s">
        <v>591</v>
      </c>
      <c r="E73" s="360">
        <v>200</v>
      </c>
      <c r="F73" s="165">
        <f>F74</f>
        <v>149.6</v>
      </c>
      <c r="G73" s="338"/>
      <c r="H73" s="165">
        <f>H74</f>
        <v>52.8</v>
      </c>
      <c r="I73" s="338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0" t="s">
        <v>53</v>
      </c>
      <c r="B74" s="203" t="s">
        <v>29</v>
      </c>
      <c r="C74" s="4" t="s">
        <v>49</v>
      </c>
      <c r="D74" s="160" t="s">
        <v>591</v>
      </c>
      <c r="E74" s="360">
        <v>240</v>
      </c>
      <c r="F74" s="165">
        <f>'ведом. 2024-2026'!AD56</f>
        <v>149.6</v>
      </c>
      <c r="G74" s="338"/>
      <c r="H74" s="165">
        <f>'ведом. 2024-2026'!AE56</f>
        <v>52.8</v>
      </c>
      <c r="I74" s="338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2" t="s">
        <v>312</v>
      </c>
      <c r="B75" s="203" t="s">
        <v>29</v>
      </c>
      <c r="C75" s="4" t="s">
        <v>49</v>
      </c>
      <c r="D75" s="160" t="s">
        <v>134</v>
      </c>
      <c r="E75" s="360"/>
      <c r="F75" s="165">
        <f>F76</f>
        <v>9150.4</v>
      </c>
      <c r="G75" s="338"/>
      <c r="H75" s="165">
        <f>H76</f>
        <v>6608.4</v>
      </c>
      <c r="I75" s="338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2" t="s">
        <v>313</v>
      </c>
      <c r="B76" s="203" t="s">
        <v>29</v>
      </c>
      <c r="C76" s="4" t="s">
        <v>49</v>
      </c>
      <c r="D76" s="160" t="s">
        <v>314</v>
      </c>
      <c r="E76" s="360"/>
      <c r="F76" s="165">
        <f>F77</f>
        <v>9150.4</v>
      </c>
      <c r="G76" s="338"/>
      <c r="H76" s="165">
        <f>H77</f>
        <v>6608.4</v>
      </c>
      <c r="I76" s="338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7" t="s">
        <v>315</v>
      </c>
      <c r="B77" s="203" t="s">
        <v>29</v>
      </c>
      <c r="C77" s="4" t="s">
        <v>49</v>
      </c>
      <c r="D77" s="160" t="s">
        <v>316</v>
      </c>
      <c r="E77" s="360"/>
      <c r="F77" s="165">
        <f>F78</f>
        <v>9150.4</v>
      </c>
      <c r="G77" s="338"/>
      <c r="H77" s="165">
        <f>H78</f>
        <v>6608.4</v>
      </c>
      <c r="I77" s="338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7" t="s">
        <v>373</v>
      </c>
      <c r="B78" s="203" t="s">
        <v>29</v>
      </c>
      <c r="C78" s="4" t="s">
        <v>49</v>
      </c>
      <c r="D78" s="300" t="s">
        <v>317</v>
      </c>
      <c r="E78" s="360"/>
      <c r="F78" s="165">
        <f>F79</f>
        <v>9150.4</v>
      </c>
      <c r="G78" s="338"/>
      <c r="H78" s="165">
        <f>H79</f>
        <v>6608.4</v>
      </c>
      <c r="I78" s="338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09" t="s">
        <v>122</v>
      </c>
      <c r="B79" s="203" t="s">
        <v>29</v>
      </c>
      <c r="C79" s="4" t="s">
        <v>49</v>
      </c>
      <c r="D79" s="300" t="s">
        <v>317</v>
      </c>
      <c r="E79" s="360">
        <v>200</v>
      </c>
      <c r="F79" s="165">
        <f>F80</f>
        <v>9150.4</v>
      </c>
      <c r="G79" s="338"/>
      <c r="H79" s="165">
        <f>H80</f>
        <v>6608.4</v>
      </c>
      <c r="I79" s="338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09" t="s">
        <v>53</v>
      </c>
      <c r="B80" s="203" t="s">
        <v>29</v>
      </c>
      <c r="C80" s="4" t="s">
        <v>49</v>
      </c>
      <c r="D80" s="300" t="s">
        <v>317</v>
      </c>
      <c r="E80" s="360">
        <v>240</v>
      </c>
      <c r="F80" s="165">
        <f>'ведом. 2024-2026'!AD62</f>
        <v>9150.4</v>
      </c>
      <c r="G80" s="338"/>
      <c r="H80" s="165">
        <f>'ведом. 2024-2026'!AE62</f>
        <v>6608.4</v>
      </c>
      <c r="I80" s="338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09" t="s">
        <v>72</v>
      </c>
      <c r="B81" s="203" t="s">
        <v>29</v>
      </c>
      <c r="C81" s="4" t="s">
        <v>97</v>
      </c>
      <c r="D81" s="355"/>
      <c r="E81" s="360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2" t="s">
        <v>192</v>
      </c>
      <c r="B82" s="203" t="s">
        <v>29</v>
      </c>
      <c r="C82" s="4" t="s">
        <v>97</v>
      </c>
      <c r="D82" s="160" t="s">
        <v>114</v>
      </c>
      <c r="E82" s="360"/>
      <c r="F82" s="165">
        <f>F83</f>
        <v>29609</v>
      </c>
      <c r="G82" s="338"/>
      <c r="H82" s="165">
        <f>H83</f>
        <v>28679.599999999999</v>
      </c>
      <c r="I82" s="338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2" t="s">
        <v>196</v>
      </c>
      <c r="B83" s="203" t="s">
        <v>29</v>
      </c>
      <c r="C83" s="4" t="s">
        <v>97</v>
      </c>
      <c r="D83" s="160" t="s">
        <v>197</v>
      </c>
      <c r="E83" s="360"/>
      <c r="F83" s="165">
        <f>F84+F97</f>
        <v>29609</v>
      </c>
      <c r="G83" s="513"/>
      <c r="H83" s="513">
        <f>H84+H97</f>
        <v>28679.599999999999</v>
      </c>
      <c r="I83" s="513"/>
      <c r="J83" s="513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2" t="s">
        <v>198</v>
      </c>
      <c r="B84" s="203" t="s">
        <v>29</v>
      </c>
      <c r="C84" s="4" t="s">
        <v>97</v>
      </c>
      <c r="D84" s="160" t="s">
        <v>199</v>
      </c>
      <c r="E84" s="360"/>
      <c r="F84" s="165">
        <f>F85</f>
        <v>29544.5</v>
      </c>
      <c r="G84" s="338"/>
      <c r="H84" s="165">
        <f>H85</f>
        <v>28679.599999999999</v>
      </c>
      <c r="I84" s="338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7" t="s">
        <v>216</v>
      </c>
      <c r="B85" s="203" t="s">
        <v>29</v>
      </c>
      <c r="C85" s="4" t="s">
        <v>97</v>
      </c>
      <c r="D85" s="300" t="s">
        <v>217</v>
      </c>
      <c r="E85" s="360"/>
      <c r="F85" s="165">
        <f>F86+F91+F94</f>
        <v>29544.5</v>
      </c>
      <c r="G85" s="338"/>
      <c r="H85" s="165">
        <f>H86+H91+H94</f>
        <v>28679.599999999999</v>
      </c>
      <c r="I85" s="338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09" t="s">
        <v>218</v>
      </c>
      <c r="B86" s="203" t="s">
        <v>29</v>
      </c>
      <c r="C86" s="4" t="s">
        <v>97</v>
      </c>
      <c r="D86" s="300" t="s">
        <v>219</v>
      </c>
      <c r="E86" s="360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09" t="s">
        <v>122</v>
      </c>
      <c r="B87" s="203" t="s">
        <v>29</v>
      </c>
      <c r="C87" s="4" t="s">
        <v>97</v>
      </c>
      <c r="D87" s="300" t="s">
        <v>219</v>
      </c>
      <c r="E87" s="360">
        <v>200</v>
      </c>
      <c r="F87" s="165">
        <f>F88</f>
        <v>3858.3999999999996</v>
      </c>
      <c r="G87" s="338"/>
      <c r="H87" s="165">
        <f>H88</f>
        <v>3485</v>
      </c>
      <c r="I87" s="338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09" t="s">
        <v>53</v>
      </c>
      <c r="B88" s="203" t="s">
        <v>29</v>
      </c>
      <c r="C88" s="4" t="s">
        <v>97</v>
      </c>
      <c r="D88" s="300" t="s">
        <v>219</v>
      </c>
      <c r="E88" s="360">
        <v>240</v>
      </c>
      <c r="F88" s="165">
        <f>'ведом. 2024-2026'!AD528</f>
        <v>3858.3999999999996</v>
      </c>
      <c r="G88" s="338"/>
      <c r="H88" s="165">
        <f>'ведом. 2024-2026'!AE528</f>
        <v>3485</v>
      </c>
      <c r="I88" s="338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0" t="s">
        <v>99</v>
      </c>
      <c r="B89" s="203" t="s">
        <v>29</v>
      </c>
      <c r="C89" s="4" t="s">
        <v>97</v>
      </c>
      <c r="D89" s="300" t="s">
        <v>219</v>
      </c>
      <c r="E89" s="360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0" t="s">
        <v>40</v>
      </c>
      <c r="B90" s="203" t="s">
        <v>29</v>
      </c>
      <c r="C90" s="4" t="s">
        <v>97</v>
      </c>
      <c r="D90" s="300" t="s">
        <v>219</v>
      </c>
      <c r="E90" s="360">
        <v>320</v>
      </c>
      <c r="F90" s="165">
        <f>'ведом. 2024-2026'!AD530</f>
        <v>5.4</v>
      </c>
      <c r="G90" s="338"/>
      <c r="H90" s="165">
        <f>'ведом. 2024-2026'!AE530</f>
        <v>0</v>
      </c>
      <c r="I90" s="338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09" t="s">
        <v>223</v>
      </c>
      <c r="B91" s="203" t="s">
        <v>29</v>
      </c>
      <c r="C91" s="4" t="s">
        <v>97</v>
      </c>
      <c r="D91" s="29" t="str">
        <f>D92</f>
        <v>12 5 01 00162</v>
      </c>
      <c r="E91" s="360"/>
      <c r="F91" s="165">
        <f>F93</f>
        <v>16338.600000000002</v>
      </c>
      <c r="G91" s="338"/>
      <c r="H91" s="165">
        <f>H93</f>
        <v>16176</v>
      </c>
      <c r="I91" s="338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09" t="s">
        <v>41</v>
      </c>
      <c r="B92" s="203" t="s">
        <v>29</v>
      </c>
      <c r="C92" s="4" t="s">
        <v>97</v>
      </c>
      <c r="D92" s="29" t="str">
        <f>D93</f>
        <v>12 5 01 00162</v>
      </c>
      <c r="E92" s="360">
        <v>100</v>
      </c>
      <c r="F92" s="165">
        <f>F93</f>
        <v>16338.600000000002</v>
      </c>
      <c r="G92" s="338"/>
      <c r="H92" s="165">
        <f>H93</f>
        <v>16176</v>
      </c>
      <c r="I92" s="338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09" t="s">
        <v>98</v>
      </c>
      <c r="B93" s="203" t="s">
        <v>29</v>
      </c>
      <c r="C93" s="4" t="s">
        <v>97</v>
      </c>
      <c r="D93" s="300" t="s">
        <v>220</v>
      </c>
      <c r="E93" s="360">
        <v>120</v>
      </c>
      <c r="F93" s="165">
        <f>'ведом. 2024-2026'!AD533</f>
        <v>16338.600000000002</v>
      </c>
      <c r="G93" s="338"/>
      <c r="H93" s="165">
        <f>'ведом. 2024-2026'!AE533</f>
        <v>16176</v>
      </c>
      <c r="I93" s="338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09" t="s">
        <v>222</v>
      </c>
      <c r="B94" s="203" t="s">
        <v>29</v>
      </c>
      <c r="C94" s="4" t="s">
        <v>97</v>
      </c>
      <c r="D94" s="29" t="str">
        <f>D95</f>
        <v>12 5 01 00163</v>
      </c>
      <c r="E94" s="360"/>
      <c r="F94" s="165">
        <f>F95</f>
        <v>9342.1</v>
      </c>
      <c r="G94" s="338"/>
      <c r="H94" s="165">
        <f>H95</f>
        <v>9018.6</v>
      </c>
      <c r="I94" s="338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09" t="s">
        <v>41</v>
      </c>
      <c r="B95" s="203" t="s">
        <v>29</v>
      </c>
      <c r="C95" s="4" t="s">
        <v>97</v>
      </c>
      <c r="D95" s="29" t="str">
        <f>D96</f>
        <v>12 5 01 00163</v>
      </c>
      <c r="E95" s="360">
        <v>100</v>
      </c>
      <c r="F95" s="165">
        <f>F96</f>
        <v>9342.1</v>
      </c>
      <c r="G95" s="338"/>
      <c r="H95" s="165">
        <f>H96</f>
        <v>9018.6</v>
      </c>
      <c r="I95" s="338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09" t="s">
        <v>98</v>
      </c>
      <c r="B96" s="203" t="s">
        <v>29</v>
      </c>
      <c r="C96" s="4" t="s">
        <v>97</v>
      </c>
      <c r="D96" s="300" t="s">
        <v>221</v>
      </c>
      <c r="E96" s="360">
        <v>120</v>
      </c>
      <c r="F96" s="165">
        <f>'ведом. 2024-2026'!AD536</f>
        <v>9342.1</v>
      </c>
      <c r="G96" s="338"/>
      <c r="H96" s="165">
        <f>'ведом. 2024-2026'!AE536</f>
        <v>9018.6</v>
      </c>
      <c r="I96" s="338"/>
      <c r="J96" s="165">
        <f>'ведом. 2024-2026'!AF536</f>
        <v>9018.6</v>
      </c>
      <c r="K96" s="165"/>
      <c r="L96" s="158"/>
      <c r="N96" s="158"/>
      <c r="O96" s="158"/>
    </row>
    <row r="97" spans="1:15" s="509" customFormat="1" ht="31.2" x14ac:dyDescent="0.3">
      <c r="A97" s="270" t="s">
        <v>589</v>
      </c>
      <c r="B97" s="504" t="s">
        <v>29</v>
      </c>
      <c r="C97" s="505" t="s">
        <v>49</v>
      </c>
      <c r="D97" s="346" t="s">
        <v>590</v>
      </c>
      <c r="E97" s="524"/>
      <c r="F97" s="513">
        <f>F98</f>
        <v>64.5</v>
      </c>
      <c r="G97" s="513"/>
      <c r="H97" s="513">
        <f t="shared" ref="H97:J99" si="10">H98</f>
        <v>0</v>
      </c>
      <c r="I97" s="513"/>
      <c r="J97" s="513">
        <f t="shared" si="10"/>
        <v>0</v>
      </c>
      <c r="K97" s="513"/>
      <c r="L97" s="158"/>
      <c r="N97" s="158"/>
      <c r="O97" s="158"/>
    </row>
    <row r="98" spans="1:15" s="509" customFormat="1" ht="78" x14ac:dyDescent="0.3">
      <c r="A98" s="270" t="s">
        <v>445</v>
      </c>
      <c r="B98" s="504" t="s">
        <v>29</v>
      </c>
      <c r="C98" s="505" t="s">
        <v>49</v>
      </c>
      <c r="D98" s="323" t="s">
        <v>591</v>
      </c>
      <c r="E98" s="524"/>
      <c r="F98" s="513">
        <f>F99</f>
        <v>64.5</v>
      </c>
      <c r="G98" s="513"/>
      <c r="H98" s="513">
        <f t="shared" si="10"/>
        <v>0</v>
      </c>
      <c r="I98" s="513"/>
      <c r="J98" s="513">
        <f t="shared" si="10"/>
        <v>0</v>
      </c>
      <c r="K98" s="513"/>
      <c r="L98" s="158"/>
      <c r="N98" s="158"/>
      <c r="O98" s="158"/>
    </row>
    <row r="99" spans="1:15" s="509" customFormat="1" x14ac:dyDescent="0.3">
      <c r="A99" s="270" t="s">
        <v>122</v>
      </c>
      <c r="B99" s="504" t="s">
        <v>29</v>
      </c>
      <c r="C99" s="505" t="s">
        <v>49</v>
      </c>
      <c r="D99" s="323" t="s">
        <v>591</v>
      </c>
      <c r="E99" s="524">
        <v>200</v>
      </c>
      <c r="F99" s="513">
        <f>F100</f>
        <v>64.5</v>
      </c>
      <c r="G99" s="513"/>
      <c r="H99" s="513">
        <f t="shared" si="10"/>
        <v>0</v>
      </c>
      <c r="I99" s="513"/>
      <c r="J99" s="513">
        <f t="shared" si="10"/>
        <v>0</v>
      </c>
      <c r="K99" s="513"/>
      <c r="L99" s="158"/>
      <c r="N99" s="158"/>
      <c r="O99" s="158"/>
    </row>
    <row r="100" spans="1:15" s="509" customFormat="1" x14ac:dyDescent="0.3">
      <c r="A100" s="270" t="s">
        <v>53</v>
      </c>
      <c r="B100" s="504" t="s">
        <v>29</v>
      </c>
      <c r="C100" s="505" t="s">
        <v>49</v>
      </c>
      <c r="D100" s="323" t="s">
        <v>591</v>
      </c>
      <c r="E100" s="524">
        <v>240</v>
      </c>
      <c r="F100" s="513">
        <f>'ведом. 2024-2026'!AD540</f>
        <v>64.5</v>
      </c>
      <c r="G100" s="338"/>
      <c r="H100" s="513">
        <f>'ведом. 2024-2026'!AE540</f>
        <v>0</v>
      </c>
      <c r="I100" s="338"/>
      <c r="J100" s="513">
        <f>'ведом. 2024-2026'!AF540</f>
        <v>0</v>
      </c>
      <c r="K100" s="513"/>
      <c r="L100" s="158"/>
      <c r="N100" s="158"/>
      <c r="O100" s="158"/>
    </row>
    <row r="101" spans="1:15" s="141" customFormat="1" x14ac:dyDescent="0.3">
      <c r="A101" s="272" t="s">
        <v>288</v>
      </c>
      <c r="B101" s="203" t="s">
        <v>29</v>
      </c>
      <c r="C101" s="4" t="s">
        <v>97</v>
      </c>
      <c r="D101" s="160" t="s">
        <v>101</v>
      </c>
      <c r="E101" s="360"/>
      <c r="F101" s="165">
        <f>F102</f>
        <v>10603</v>
      </c>
      <c r="G101" s="338"/>
      <c r="H101" s="165">
        <f>H102</f>
        <v>10469</v>
      </c>
      <c r="I101" s="338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7" t="s">
        <v>286</v>
      </c>
      <c r="B102" s="203" t="s">
        <v>29</v>
      </c>
      <c r="C102" s="4" t="s">
        <v>97</v>
      </c>
      <c r="D102" s="160" t="s">
        <v>287</v>
      </c>
      <c r="E102" s="360"/>
      <c r="F102" s="165">
        <f>F103+F106+F109+F112</f>
        <v>10603</v>
      </c>
      <c r="G102" s="338"/>
      <c r="H102" s="165">
        <f>H103+H106+H109+H112</f>
        <v>10469</v>
      </c>
      <c r="I102" s="338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09" t="s">
        <v>289</v>
      </c>
      <c r="B103" s="203" t="s">
        <v>29</v>
      </c>
      <c r="C103" s="4" t="s">
        <v>97</v>
      </c>
      <c r="D103" s="160" t="s">
        <v>290</v>
      </c>
      <c r="E103" s="360"/>
      <c r="F103" s="165">
        <f>F104</f>
        <v>1281.9000000000001</v>
      </c>
      <c r="G103" s="338"/>
      <c r="H103" s="165">
        <f>H104</f>
        <v>1147.9000000000001</v>
      </c>
      <c r="I103" s="338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09" t="s">
        <v>122</v>
      </c>
      <c r="B104" s="203" t="s">
        <v>29</v>
      </c>
      <c r="C104" s="4" t="s">
        <v>97</v>
      </c>
      <c r="D104" s="160" t="s">
        <v>290</v>
      </c>
      <c r="E104" s="360">
        <v>200</v>
      </c>
      <c r="F104" s="165">
        <f>F105</f>
        <v>1281.9000000000001</v>
      </c>
      <c r="G104" s="338"/>
      <c r="H104" s="165">
        <f>H105</f>
        <v>1147.9000000000001</v>
      </c>
      <c r="I104" s="338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09" t="s">
        <v>53</v>
      </c>
      <c r="B105" s="203" t="s">
        <v>29</v>
      </c>
      <c r="C105" s="4" t="s">
        <v>97</v>
      </c>
      <c r="D105" s="160" t="s">
        <v>290</v>
      </c>
      <c r="E105" s="360">
        <v>240</v>
      </c>
      <c r="F105" s="165">
        <f>'ведом. 2024-2026'!AD1025</f>
        <v>1281.9000000000001</v>
      </c>
      <c r="G105" s="338"/>
      <c r="H105" s="165">
        <f>'ведом. 2024-2026'!AE1025</f>
        <v>1147.9000000000001</v>
      </c>
      <c r="I105" s="338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09" t="s">
        <v>291</v>
      </c>
      <c r="B106" s="203" t="s">
        <v>29</v>
      </c>
      <c r="C106" s="4" t="s">
        <v>97</v>
      </c>
      <c r="D106" s="160" t="s">
        <v>292</v>
      </c>
      <c r="E106" s="360"/>
      <c r="F106" s="165">
        <f>F107</f>
        <v>2383.0000000000005</v>
      </c>
      <c r="G106" s="338"/>
      <c r="H106" s="165">
        <f>H107</f>
        <v>2308.3000000000002</v>
      </c>
      <c r="I106" s="338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09" t="s">
        <v>41</v>
      </c>
      <c r="B107" s="203" t="s">
        <v>29</v>
      </c>
      <c r="C107" s="4" t="s">
        <v>97</v>
      </c>
      <c r="D107" s="160" t="s">
        <v>292</v>
      </c>
      <c r="E107" s="360">
        <v>100</v>
      </c>
      <c r="F107" s="165">
        <f>F108</f>
        <v>2383.0000000000005</v>
      </c>
      <c r="G107" s="338"/>
      <c r="H107" s="165">
        <f>H108</f>
        <v>2308.3000000000002</v>
      </c>
      <c r="I107" s="338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09" t="s">
        <v>98</v>
      </c>
      <c r="B108" s="203" t="s">
        <v>29</v>
      </c>
      <c r="C108" s="4" t="s">
        <v>97</v>
      </c>
      <c r="D108" s="160" t="s">
        <v>292</v>
      </c>
      <c r="E108" s="360">
        <v>120</v>
      </c>
      <c r="F108" s="165">
        <f>'ведом. 2024-2026'!AD1028</f>
        <v>2383.0000000000005</v>
      </c>
      <c r="G108" s="338"/>
      <c r="H108" s="165">
        <f>'ведом. 2024-2026'!AE1028</f>
        <v>2308.3000000000002</v>
      </c>
      <c r="I108" s="338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09" t="s">
        <v>294</v>
      </c>
      <c r="B109" s="203" t="s">
        <v>29</v>
      </c>
      <c r="C109" s="4" t="s">
        <v>97</v>
      </c>
      <c r="D109" s="160" t="s">
        <v>293</v>
      </c>
      <c r="E109" s="360"/>
      <c r="F109" s="165">
        <f>F110</f>
        <v>4085.5</v>
      </c>
      <c r="G109" s="338"/>
      <c r="H109" s="165">
        <f>H110</f>
        <v>4358.3999999999996</v>
      </c>
      <c r="I109" s="338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09" t="s">
        <v>41</v>
      </c>
      <c r="B110" s="203" t="s">
        <v>29</v>
      </c>
      <c r="C110" s="4" t="s">
        <v>97</v>
      </c>
      <c r="D110" s="160" t="s">
        <v>293</v>
      </c>
      <c r="E110" s="360">
        <v>100</v>
      </c>
      <c r="F110" s="165">
        <f>F111</f>
        <v>4085.5</v>
      </c>
      <c r="G110" s="338"/>
      <c r="H110" s="165">
        <f>H111</f>
        <v>4358.3999999999996</v>
      </c>
      <c r="I110" s="338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09" t="s">
        <v>98</v>
      </c>
      <c r="B111" s="203" t="s">
        <v>29</v>
      </c>
      <c r="C111" s="4" t="s">
        <v>97</v>
      </c>
      <c r="D111" s="160" t="s">
        <v>293</v>
      </c>
      <c r="E111" s="360">
        <v>120</v>
      </c>
      <c r="F111" s="165">
        <f>'ведом. 2024-2026'!AD1031</f>
        <v>4085.5</v>
      </c>
      <c r="G111" s="338"/>
      <c r="H111" s="165">
        <f>'ведом. 2024-2026'!AE1031</f>
        <v>4358.3999999999996</v>
      </c>
      <c r="I111" s="338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0" t="s">
        <v>442</v>
      </c>
      <c r="B112" s="203" t="s">
        <v>29</v>
      </c>
      <c r="C112" s="4" t="s">
        <v>97</v>
      </c>
      <c r="D112" s="160" t="s">
        <v>443</v>
      </c>
      <c r="E112" s="360"/>
      <c r="F112" s="165">
        <f>F113</f>
        <v>2852.6</v>
      </c>
      <c r="G112" s="338"/>
      <c r="H112" s="165">
        <f>H113</f>
        <v>2654.4</v>
      </c>
      <c r="I112" s="338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0" t="s">
        <v>41</v>
      </c>
      <c r="B113" s="203" t="s">
        <v>29</v>
      </c>
      <c r="C113" s="4" t="s">
        <v>97</v>
      </c>
      <c r="D113" s="160" t="s">
        <v>443</v>
      </c>
      <c r="E113" s="360">
        <v>100</v>
      </c>
      <c r="F113" s="165">
        <f>F114</f>
        <v>2852.6</v>
      </c>
      <c r="G113" s="338"/>
      <c r="H113" s="165">
        <f>H114</f>
        <v>2654.4</v>
      </c>
      <c r="I113" s="338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0" t="s">
        <v>98</v>
      </c>
      <c r="B114" s="203" t="s">
        <v>29</v>
      </c>
      <c r="C114" s="4" t="s">
        <v>97</v>
      </c>
      <c r="D114" s="160" t="s">
        <v>443</v>
      </c>
      <c r="E114" s="360">
        <v>120</v>
      </c>
      <c r="F114" s="165">
        <f>'ведом. 2024-2026'!AD1034</f>
        <v>2852.6</v>
      </c>
      <c r="G114" s="338"/>
      <c r="H114" s="165">
        <f>'ведом. 2024-2026'!AE1034</f>
        <v>2654.4</v>
      </c>
      <c r="I114" s="338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0" t="s">
        <v>43</v>
      </c>
      <c r="B115" s="1" t="s">
        <v>29</v>
      </c>
      <c r="C115" s="4" t="s">
        <v>8</v>
      </c>
      <c r="D115" s="323"/>
      <c r="E115" s="303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2" t="s">
        <v>350</v>
      </c>
      <c r="B116" s="1" t="s">
        <v>29</v>
      </c>
      <c r="C116" s="4" t="s">
        <v>8</v>
      </c>
      <c r="D116" s="323" t="s">
        <v>140</v>
      </c>
      <c r="E116" s="305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0" t="s">
        <v>711</v>
      </c>
      <c r="B117" s="1" t="s">
        <v>29</v>
      </c>
      <c r="C117" s="4" t="s">
        <v>8</v>
      </c>
      <c r="D117" s="323" t="s">
        <v>712</v>
      </c>
      <c r="E117" s="303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0" t="s">
        <v>122</v>
      </c>
      <c r="B118" s="1" t="s">
        <v>29</v>
      </c>
      <c r="C118" s="4" t="s">
        <v>8</v>
      </c>
      <c r="D118" s="323" t="s">
        <v>712</v>
      </c>
      <c r="E118" s="303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0" t="s">
        <v>53</v>
      </c>
      <c r="B119" s="1" t="s">
        <v>29</v>
      </c>
      <c r="C119" s="4" t="s">
        <v>8</v>
      </c>
      <c r="D119" s="323" t="s">
        <v>712</v>
      </c>
      <c r="E119" s="303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09" t="s">
        <v>2</v>
      </c>
      <c r="B120" s="203" t="s">
        <v>29</v>
      </c>
      <c r="C120" s="4">
        <v>11</v>
      </c>
      <c r="D120" s="355"/>
      <c r="E120" s="360"/>
      <c r="F120" s="165">
        <f>F121</f>
        <v>1000</v>
      </c>
      <c r="G120" s="338"/>
      <c r="H120" s="165">
        <f>H121</f>
        <v>0</v>
      </c>
      <c r="I120" s="338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09" t="s">
        <v>350</v>
      </c>
      <c r="B121" s="203" t="s">
        <v>29</v>
      </c>
      <c r="C121" s="4">
        <v>11</v>
      </c>
      <c r="D121" s="29" t="s">
        <v>140</v>
      </c>
      <c r="E121" s="360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7" t="s">
        <v>343</v>
      </c>
      <c r="B122" s="203" t="s">
        <v>29</v>
      </c>
      <c r="C122" s="4">
        <v>11</v>
      </c>
      <c r="D122" s="160" t="s">
        <v>344</v>
      </c>
      <c r="E122" s="360"/>
      <c r="F122" s="165">
        <f>F123</f>
        <v>1000</v>
      </c>
      <c r="G122" s="338"/>
      <c r="H122" s="165">
        <f>H123</f>
        <v>0</v>
      </c>
      <c r="I122" s="338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0" t="s">
        <v>42</v>
      </c>
      <c r="B123" s="203" t="s">
        <v>29</v>
      </c>
      <c r="C123" s="4">
        <v>11</v>
      </c>
      <c r="D123" s="160" t="s">
        <v>344</v>
      </c>
      <c r="E123" s="360">
        <v>800</v>
      </c>
      <c r="F123" s="165">
        <f>F124</f>
        <v>1000</v>
      </c>
      <c r="G123" s="338"/>
      <c r="H123" s="165">
        <f>H124</f>
        <v>0</v>
      </c>
      <c r="I123" s="338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0" t="s">
        <v>725</v>
      </c>
      <c r="B124" s="203" t="s">
        <v>29</v>
      </c>
      <c r="C124" s="4">
        <v>11</v>
      </c>
      <c r="D124" s="160" t="s">
        <v>344</v>
      </c>
      <c r="E124" s="360">
        <v>870</v>
      </c>
      <c r="F124" s="165">
        <f>'ведом. 2024-2026'!AD72</f>
        <v>1000</v>
      </c>
      <c r="G124" s="338"/>
      <c r="H124" s="165">
        <f>'ведом. 2024-2026'!AE72</f>
        <v>0</v>
      </c>
      <c r="I124" s="338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09" t="s">
        <v>14</v>
      </c>
      <c r="B125" s="203" t="s">
        <v>29</v>
      </c>
      <c r="C125" s="4">
        <v>13</v>
      </c>
      <c r="D125" s="355"/>
      <c r="E125" s="360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2" t="s">
        <v>192</v>
      </c>
      <c r="B126" s="203" t="s">
        <v>29</v>
      </c>
      <c r="C126" s="4">
        <v>13</v>
      </c>
      <c r="D126" s="160" t="s">
        <v>114</v>
      </c>
      <c r="E126" s="360"/>
      <c r="F126" s="165">
        <f t="shared" ref="F126:K126" si="12">F127+F153</f>
        <v>169913.8</v>
      </c>
      <c r="G126" s="338">
        <f t="shared" si="12"/>
        <v>1523</v>
      </c>
      <c r="H126" s="165">
        <f t="shared" si="12"/>
        <v>134124.19999999998</v>
      </c>
      <c r="I126" s="338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2" t="s">
        <v>585</v>
      </c>
      <c r="B127" s="203" t="s">
        <v>29</v>
      </c>
      <c r="C127" s="4">
        <v>13</v>
      </c>
      <c r="D127" s="160" t="s">
        <v>115</v>
      </c>
      <c r="E127" s="360"/>
      <c r="F127" s="165">
        <f t="shared" ref="F127:K127" si="13">F128+F136+F142</f>
        <v>47062.200000000004</v>
      </c>
      <c r="G127" s="338">
        <f t="shared" si="13"/>
        <v>1523</v>
      </c>
      <c r="H127" s="165">
        <f t="shared" si="13"/>
        <v>29957</v>
      </c>
      <c r="I127" s="338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3" t="s">
        <v>188</v>
      </c>
      <c r="B128" s="203" t="s">
        <v>29</v>
      </c>
      <c r="C128" s="4">
        <v>13</v>
      </c>
      <c r="D128" s="160" t="s">
        <v>189</v>
      </c>
      <c r="E128" s="360"/>
      <c r="F128" s="165">
        <f>F129</f>
        <v>20829.300000000003</v>
      </c>
      <c r="G128" s="338"/>
      <c r="H128" s="165">
        <f>H129</f>
        <v>3994.1</v>
      </c>
      <c r="I128" s="338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7" t="s">
        <v>190</v>
      </c>
      <c r="B129" s="203" t="s">
        <v>29</v>
      </c>
      <c r="C129" s="4">
        <v>13</v>
      </c>
      <c r="D129" s="160" t="s">
        <v>191</v>
      </c>
      <c r="E129" s="359"/>
      <c r="F129" s="165">
        <f>F130+F134+F132</f>
        <v>20829.300000000003</v>
      </c>
      <c r="G129" s="338"/>
      <c r="H129" s="165">
        <f>H130+H134+H132</f>
        <v>3994.1</v>
      </c>
      <c r="I129" s="338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09" t="s">
        <v>122</v>
      </c>
      <c r="B130" s="203" t="s">
        <v>29</v>
      </c>
      <c r="C130" s="4">
        <v>13</v>
      </c>
      <c r="D130" s="160" t="s">
        <v>191</v>
      </c>
      <c r="E130" s="360">
        <v>200</v>
      </c>
      <c r="F130" s="165">
        <f>F131</f>
        <v>2901.8</v>
      </c>
      <c r="G130" s="338"/>
      <c r="H130" s="165">
        <f>H131</f>
        <v>1714.9</v>
      </c>
      <c r="I130" s="338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09" t="s">
        <v>53</v>
      </c>
      <c r="B131" s="203" t="s">
        <v>29</v>
      </c>
      <c r="C131" s="4">
        <v>13</v>
      </c>
      <c r="D131" s="160" t="s">
        <v>191</v>
      </c>
      <c r="E131" s="360">
        <v>240</v>
      </c>
      <c r="F131" s="165">
        <f>'ведом. 2024-2026'!AD557+'ведом. 2024-2026'!AD821+'ведом. 2024-2026'!AD79</f>
        <v>2901.8</v>
      </c>
      <c r="G131" s="338"/>
      <c r="H131" s="165">
        <f>'ведом. 2024-2026'!AE557+'ведом. 2024-2026'!AE79</f>
        <v>1714.9</v>
      </c>
      <c r="I131" s="338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0" t="s">
        <v>99</v>
      </c>
      <c r="B132" s="203" t="s">
        <v>29</v>
      </c>
      <c r="C132" s="4">
        <v>13</v>
      </c>
      <c r="D132" s="160" t="s">
        <v>191</v>
      </c>
      <c r="E132" s="360">
        <v>300</v>
      </c>
      <c r="F132" s="165">
        <f>F133</f>
        <v>2237.3999999999996</v>
      </c>
      <c r="G132" s="338"/>
      <c r="H132" s="165">
        <f>H133</f>
        <v>2279.1999999999998</v>
      </c>
      <c r="I132" s="338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0" t="s">
        <v>460</v>
      </c>
      <c r="B133" s="203" t="s">
        <v>29</v>
      </c>
      <c r="C133" s="4">
        <v>13</v>
      </c>
      <c r="D133" s="160" t="s">
        <v>191</v>
      </c>
      <c r="E133" s="360">
        <v>360</v>
      </c>
      <c r="F133" s="165">
        <f>'ведом. 2024-2026'!AD81</f>
        <v>2237.3999999999996</v>
      </c>
      <c r="G133" s="338"/>
      <c r="H133" s="165">
        <f>'ведом. 2024-2026'!AE81</f>
        <v>2279.1999999999998</v>
      </c>
      <c r="I133" s="338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09" t="s">
        <v>62</v>
      </c>
      <c r="B134" s="203" t="s">
        <v>29</v>
      </c>
      <c r="C134" s="4">
        <v>13</v>
      </c>
      <c r="D134" s="160" t="s">
        <v>191</v>
      </c>
      <c r="E134" s="360">
        <v>600</v>
      </c>
      <c r="F134" s="165">
        <f>F135</f>
        <v>15690.1</v>
      </c>
      <c r="G134" s="338"/>
      <c r="H134" s="165">
        <f>H135</f>
        <v>0</v>
      </c>
      <c r="I134" s="338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09" t="s">
        <v>63</v>
      </c>
      <c r="B135" s="203" t="s">
        <v>29</v>
      </c>
      <c r="C135" s="4">
        <v>13</v>
      </c>
      <c r="D135" s="160" t="s">
        <v>191</v>
      </c>
      <c r="E135" s="360">
        <v>610</v>
      </c>
      <c r="F135" s="165">
        <f>'ведом. 2024-2026'!AD83</f>
        <v>15690.1</v>
      </c>
      <c r="G135" s="338"/>
      <c r="H135" s="165">
        <f>'ведом. 2024-2026'!AE83</f>
        <v>0</v>
      </c>
      <c r="I135" s="338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3" t="s">
        <v>193</v>
      </c>
      <c r="B136" s="203" t="s">
        <v>29</v>
      </c>
      <c r="C136" s="4">
        <v>13</v>
      </c>
      <c r="D136" s="160" t="s">
        <v>194</v>
      </c>
      <c r="E136" s="361"/>
      <c r="F136" s="165">
        <f t="shared" ref="F136:K136" si="14">F137</f>
        <v>1523</v>
      </c>
      <c r="G136" s="338">
        <f t="shared" si="14"/>
        <v>1523</v>
      </c>
      <c r="H136" s="165">
        <f t="shared" si="14"/>
        <v>1523</v>
      </c>
      <c r="I136" s="338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3" t="s">
        <v>697</v>
      </c>
      <c r="B137" s="203" t="s">
        <v>29</v>
      </c>
      <c r="C137" s="4">
        <v>13</v>
      </c>
      <c r="D137" s="323" t="s">
        <v>696</v>
      </c>
      <c r="E137" s="361"/>
      <c r="F137" s="165">
        <f t="shared" ref="F137:K137" si="15">F138+F140</f>
        <v>1523</v>
      </c>
      <c r="G137" s="338">
        <f t="shared" si="15"/>
        <v>1523</v>
      </c>
      <c r="H137" s="165">
        <f t="shared" si="15"/>
        <v>1523</v>
      </c>
      <c r="I137" s="338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09" t="s">
        <v>41</v>
      </c>
      <c r="B138" s="203" t="s">
        <v>29</v>
      </c>
      <c r="C138" s="4">
        <v>13</v>
      </c>
      <c r="D138" s="323" t="s">
        <v>696</v>
      </c>
      <c r="E138" s="361">
        <v>100</v>
      </c>
      <c r="F138" s="165">
        <f t="shared" ref="F138:K138" si="16">F139</f>
        <v>1419.9</v>
      </c>
      <c r="G138" s="338">
        <f t="shared" si="16"/>
        <v>1419.9</v>
      </c>
      <c r="H138" s="165">
        <f t="shared" si="16"/>
        <v>1420</v>
      </c>
      <c r="I138" s="338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09" t="s">
        <v>98</v>
      </c>
      <c r="B139" s="203" t="s">
        <v>29</v>
      </c>
      <c r="C139" s="4">
        <v>13</v>
      </c>
      <c r="D139" s="323" t="s">
        <v>696</v>
      </c>
      <c r="E139" s="361">
        <v>120</v>
      </c>
      <c r="F139" s="165">
        <f>'ведом. 2024-2026'!AD561+'ведом. 2024-2026'!AD87</f>
        <v>1419.9</v>
      </c>
      <c r="G139" s="338">
        <f>F139</f>
        <v>1419.9</v>
      </c>
      <c r="H139" s="165">
        <f>'ведом. 2024-2026'!AE561</f>
        <v>1420</v>
      </c>
      <c r="I139" s="338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09" t="s">
        <v>122</v>
      </c>
      <c r="B140" s="203" t="s">
        <v>29</v>
      </c>
      <c r="C140" s="4">
        <v>13</v>
      </c>
      <c r="D140" s="323" t="s">
        <v>696</v>
      </c>
      <c r="E140" s="361">
        <v>200</v>
      </c>
      <c r="F140" s="165">
        <f t="shared" ref="F140:K140" si="17">F141</f>
        <v>103.1</v>
      </c>
      <c r="G140" s="338">
        <f t="shared" si="17"/>
        <v>103.1</v>
      </c>
      <c r="H140" s="165">
        <f t="shared" si="17"/>
        <v>103</v>
      </c>
      <c r="I140" s="338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09" t="s">
        <v>53</v>
      </c>
      <c r="B141" s="203" t="s">
        <v>29</v>
      </c>
      <c r="C141" s="4">
        <v>13</v>
      </c>
      <c r="D141" s="323" t="s">
        <v>696</v>
      </c>
      <c r="E141" s="361">
        <v>240</v>
      </c>
      <c r="F141" s="165">
        <f>'ведом. 2024-2026'!AD563+'ведом. 2024-2026'!AD89</f>
        <v>103.1</v>
      </c>
      <c r="G141" s="338">
        <f>F141</f>
        <v>103.1</v>
      </c>
      <c r="H141" s="165">
        <f>'ведом. 2024-2026'!AE563</f>
        <v>103</v>
      </c>
      <c r="I141" s="338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2" t="s">
        <v>345</v>
      </c>
      <c r="B142" s="203" t="s">
        <v>29</v>
      </c>
      <c r="C142" s="4">
        <v>13</v>
      </c>
      <c r="D142" s="160" t="s">
        <v>507</v>
      </c>
      <c r="E142" s="360"/>
      <c r="F142" s="165">
        <f>F143</f>
        <v>24709.9</v>
      </c>
      <c r="G142" s="338"/>
      <c r="H142" s="165">
        <f>H143</f>
        <v>24439.9</v>
      </c>
      <c r="I142" s="338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2" t="s">
        <v>348</v>
      </c>
      <c r="B143" s="203" t="s">
        <v>29</v>
      </c>
      <c r="C143" s="4">
        <v>13</v>
      </c>
      <c r="D143" s="160" t="s">
        <v>508</v>
      </c>
      <c r="E143" s="360"/>
      <c r="F143" s="165">
        <f>F144+F147+F150</f>
        <v>24709.9</v>
      </c>
      <c r="G143" s="338"/>
      <c r="H143" s="165">
        <f>H144+H147+H150</f>
        <v>24439.9</v>
      </c>
      <c r="I143" s="338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2" t="s">
        <v>213</v>
      </c>
      <c r="B144" s="203" t="s">
        <v>29</v>
      </c>
      <c r="C144" s="4">
        <v>13</v>
      </c>
      <c r="D144" s="160" t="s">
        <v>509</v>
      </c>
      <c r="E144" s="360"/>
      <c r="F144" s="165">
        <f>F145</f>
        <v>1903.1</v>
      </c>
      <c r="G144" s="338"/>
      <c r="H144" s="165">
        <f>H145</f>
        <v>1633.1</v>
      </c>
      <c r="I144" s="338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09" t="s">
        <v>122</v>
      </c>
      <c r="B145" s="203" t="s">
        <v>29</v>
      </c>
      <c r="C145" s="4">
        <v>13</v>
      </c>
      <c r="D145" s="160" t="s">
        <v>509</v>
      </c>
      <c r="E145" s="360">
        <v>200</v>
      </c>
      <c r="F145" s="165">
        <f>F146</f>
        <v>1903.1</v>
      </c>
      <c r="G145" s="338"/>
      <c r="H145" s="165">
        <f>H146</f>
        <v>1633.1</v>
      </c>
      <c r="I145" s="338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09" t="s">
        <v>53</v>
      </c>
      <c r="B146" s="203" t="s">
        <v>29</v>
      </c>
      <c r="C146" s="4">
        <v>13</v>
      </c>
      <c r="D146" s="160" t="s">
        <v>509</v>
      </c>
      <c r="E146" s="360">
        <v>240</v>
      </c>
      <c r="F146" s="165">
        <f>'ведом. 2024-2026'!AD568</f>
        <v>1903.1</v>
      </c>
      <c r="G146" s="338"/>
      <c r="H146" s="165">
        <f>'ведом. 2024-2026'!AE568</f>
        <v>1633.1</v>
      </c>
      <c r="I146" s="338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09" t="s">
        <v>214</v>
      </c>
      <c r="B147" s="203" t="s">
        <v>29</v>
      </c>
      <c r="C147" s="4">
        <v>13</v>
      </c>
      <c r="D147" s="29" t="str">
        <f>D148</f>
        <v>12 1 04 00132</v>
      </c>
      <c r="E147" s="360"/>
      <c r="F147" s="165">
        <f>F148</f>
        <v>7907.5</v>
      </c>
      <c r="G147" s="338"/>
      <c r="H147" s="165">
        <f>H148</f>
        <v>7907.5</v>
      </c>
      <c r="I147" s="338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09" t="s">
        <v>41</v>
      </c>
      <c r="B148" s="203" t="s">
        <v>29</v>
      </c>
      <c r="C148" s="4">
        <v>13</v>
      </c>
      <c r="D148" s="29" t="str">
        <f>D149</f>
        <v>12 1 04 00132</v>
      </c>
      <c r="E148" s="360">
        <v>100</v>
      </c>
      <c r="F148" s="165">
        <f>F149</f>
        <v>7907.5</v>
      </c>
      <c r="G148" s="338"/>
      <c r="H148" s="165">
        <f>H149</f>
        <v>7907.5</v>
      </c>
      <c r="I148" s="338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09" t="s">
        <v>98</v>
      </c>
      <c r="B149" s="203" t="s">
        <v>29</v>
      </c>
      <c r="C149" s="4">
        <v>13</v>
      </c>
      <c r="D149" s="160" t="s">
        <v>510</v>
      </c>
      <c r="E149" s="360">
        <v>120</v>
      </c>
      <c r="F149" s="165">
        <f>'ведом. 2024-2026'!AD571</f>
        <v>7907.5</v>
      </c>
      <c r="G149" s="338"/>
      <c r="H149" s="165">
        <f>'ведом. 2024-2026'!AE571</f>
        <v>7907.5</v>
      </c>
      <c r="I149" s="338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09" t="s">
        <v>215</v>
      </c>
      <c r="B150" s="203" t="s">
        <v>29</v>
      </c>
      <c r="C150" s="4">
        <v>13</v>
      </c>
      <c r="D150" s="29" t="str">
        <f>D151</f>
        <v>12 1 04 00133</v>
      </c>
      <c r="E150" s="360"/>
      <c r="F150" s="165">
        <f>F151</f>
        <v>14899.3</v>
      </c>
      <c r="G150" s="338"/>
      <c r="H150" s="165">
        <f>H151</f>
        <v>14899.3</v>
      </c>
      <c r="I150" s="338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09" t="s">
        <v>41</v>
      </c>
      <c r="B151" s="203" t="s">
        <v>29</v>
      </c>
      <c r="C151" s="4">
        <v>13</v>
      </c>
      <c r="D151" s="29" t="str">
        <f>D152</f>
        <v>12 1 04 00133</v>
      </c>
      <c r="E151" s="360">
        <v>100</v>
      </c>
      <c r="F151" s="165">
        <f>F152</f>
        <v>14899.3</v>
      </c>
      <c r="G151" s="338"/>
      <c r="H151" s="165">
        <f>H152</f>
        <v>14899.3</v>
      </c>
      <c r="I151" s="338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09" t="s">
        <v>98</v>
      </c>
      <c r="B152" s="203" t="s">
        <v>29</v>
      </c>
      <c r="C152" s="4">
        <v>13</v>
      </c>
      <c r="D152" s="160" t="s">
        <v>511</v>
      </c>
      <c r="E152" s="360">
        <v>120</v>
      </c>
      <c r="F152" s="165">
        <f>'ведом. 2024-2026'!AD574</f>
        <v>14899.3</v>
      </c>
      <c r="G152" s="338"/>
      <c r="H152" s="165">
        <f>'ведом. 2024-2026'!AE574</f>
        <v>14899.3</v>
      </c>
      <c r="I152" s="338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2" t="s">
        <v>196</v>
      </c>
      <c r="B153" s="203" t="s">
        <v>29</v>
      </c>
      <c r="C153" s="4">
        <v>13</v>
      </c>
      <c r="D153" s="300" t="s">
        <v>197</v>
      </c>
      <c r="E153" s="360"/>
      <c r="F153" s="165">
        <f>F154</f>
        <v>122851.59999999999</v>
      </c>
      <c r="G153" s="338"/>
      <c r="H153" s="165">
        <f>H154</f>
        <v>104167.19999999998</v>
      </c>
      <c r="I153" s="338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2" t="s">
        <v>198</v>
      </c>
      <c r="B154" s="203" t="s">
        <v>29</v>
      </c>
      <c r="C154" s="4">
        <v>13</v>
      </c>
      <c r="D154" s="300" t="s">
        <v>199</v>
      </c>
      <c r="E154" s="360"/>
      <c r="F154" s="165">
        <f>F155+F163+F166+F158</f>
        <v>122851.59999999999</v>
      </c>
      <c r="G154" s="338"/>
      <c r="H154" s="165">
        <f>H155+H163+H166+H158</f>
        <v>104167.19999999998</v>
      </c>
      <c r="I154" s="338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7" t="s">
        <v>230</v>
      </c>
      <c r="B155" s="203" t="s">
        <v>29</v>
      </c>
      <c r="C155" s="4">
        <v>13</v>
      </c>
      <c r="D155" s="300" t="s">
        <v>231</v>
      </c>
      <c r="E155" s="360"/>
      <c r="F155" s="165">
        <f>F156</f>
        <v>145</v>
      </c>
      <c r="G155" s="338"/>
      <c r="H155" s="165">
        <f>H156</f>
        <v>138</v>
      </c>
      <c r="I155" s="338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09" t="s">
        <v>42</v>
      </c>
      <c r="B156" s="203" t="s">
        <v>29</v>
      </c>
      <c r="C156" s="4">
        <v>13</v>
      </c>
      <c r="D156" s="300" t="s">
        <v>231</v>
      </c>
      <c r="E156" s="360">
        <v>800</v>
      </c>
      <c r="F156" s="165">
        <f>F157</f>
        <v>145</v>
      </c>
      <c r="G156" s="338"/>
      <c r="H156" s="165">
        <f>H157</f>
        <v>138</v>
      </c>
      <c r="I156" s="338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09" t="s">
        <v>59</v>
      </c>
      <c r="B157" s="203" t="s">
        <v>29</v>
      </c>
      <c r="C157" s="4">
        <v>13</v>
      </c>
      <c r="D157" s="300" t="s">
        <v>231</v>
      </c>
      <c r="E157" s="360">
        <v>850</v>
      </c>
      <c r="F157" s="165">
        <f>'ведом. 2024-2026'!AD94</f>
        <v>145</v>
      </c>
      <c r="G157" s="338"/>
      <c r="H157" s="165">
        <f>'ведом. 2024-2026'!AE94</f>
        <v>138</v>
      </c>
      <c r="I157" s="338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5" t="s">
        <v>610</v>
      </c>
      <c r="B158" s="203" t="s">
        <v>29</v>
      </c>
      <c r="C158" s="4">
        <v>13</v>
      </c>
      <c r="D158" s="300" t="s">
        <v>609</v>
      </c>
      <c r="E158" s="360"/>
      <c r="F158" s="165">
        <f>F159+F161</f>
        <v>14445.300000000001</v>
      </c>
      <c r="G158" s="338"/>
      <c r="H158" s="165">
        <f>H159+H161</f>
        <v>12721</v>
      </c>
      <c r="I158" s="338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0" t="s">
        <v>41</v>
      </c>
      <c r="B159" s="203" t="s">
        <v>29</v>
      </c>
      <c r="C159" s="4">
        <v>13</v>
      </c>
      <c r="D159" s="300" t="s">
        <v>609</v>
      </c>
      <c r="E159" s="362" t="s">
        <v>129</v>
      </c>
      <c r="F159" s="165">
        <f>F160</f>
        <v>13407.7</v>
      </c>
      <c r="G159" s="338"/>
      <c r="H159" s="165">
        <f>H160</f>
        <v>11833.4</v>
      </c>
      <c r="I159" s="338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0" t="s">
        <v>70</v>
      </c>
      <c r="B160" s="203" t="s">
        <v>29</v>
      </c>
      <c r="C160" s="4">
        <v>13</v>
      </c>
      <c r="D160" s="300" t="s">
        <v>609</v>
      </c>
      <c r="E160" s="362" t="s">
        <v>130</v>
      </c>
      <c r="F160" s="165">
        <f>'ведом. 2024-2026'!AD97</f>
        <v>13407.7</v>
      </c>
      <c r="G160" s="338"/>
      <c r="H160" s="165">
        <f>'ведом. 2024-2026'!AE97</f>
        <v>11833.4</v>
      </c>
      <c r="I160" s="338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0" t="s">
        <v>122</v>
      </c>
      <c r="B161" s="203" t="s">
        <v>29</v>
      </c>
      <c r="C161" s="4">
        <v>13</v>
      </c>
      <c r="D161" s="300" t="s">
        <v>609</v>
      </c>
      <c r="E161" s="362" t="s">
        <v>37</v>
      </c>
      <c r="F161" s="165">
        <f>F162</f>
        <v>1037.5999999999999</v>
      </c>
      <c r="G161" s="338"/>
      <c r="H161" s="165">
        <f>H162</f>
        <v>887.6</v>
      </c>
      <c r="I161" s="338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0" t="s">
        <v>53</v>
      </c>
      <c r="B162" s="203" t="s">
        <v>29</v>
      </c>
      <c r="C162" s="4">
        <v>13</v>
      </c>
      <c r="D162" s="300" t="s">
        <v>609</v>
      </c>
      <c r="E162" s="362" t="s">
        <v>67</v>
      </c>
      <c r="F162" s="165">
        <f>'ведом. 2024-2026'!AD99</f>
        <v>1037.5999999999999</v>
      </c>
      <c r="G162" s="338"/>
      <c r="H162" s="165">
        <f>'ведом. 2024-2026'!AF99</f>
        <v>887.6</v>
      </c>
      <c r="I162" s="338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7" t="s">
        <v>224</v>
      </c>
      <c r="B163" s="11" t="s">
        <v>29</v>
      </c>
      <c r="C163" s="201">
        <v>13</v>
      </c>
      <c r="D163" s="300" t="s">
        <v>225</v>
      </c>
      <c r="E163" s="359"/>
      <c r="F163" s="165">
        <f>F164</f>
        <v>25689.599999999999</v>
      </c>
      <c r="G163" s="338"/>
      <c r="H163" s="165">
        <f>H164</f>
        <v>25689.599999999999</v>
      </c>
      <c r="I163" s="338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09" t="s">
        <v>62</v>
      </c>
      <c r="B164" s="11" t="s">
        <v>29</v>
      </c>
      <c r="C164" s="201">
        <v>13</v>
      </c>
      <c r="D164" s="300" t="s">
        <v>225</v>
      </c>
      <c r="E164" s="363">
        <v>600</v>
      </c>
      <c r="F164" s="165">
        <f>F165</f>
        <v>25689.599999999999</v>
      </c>
      <c r="G164" s="338"/>
      <c r="H164" s="165">
        <f>H165</f>
        <v>25689.599999999999</v>
      </c>
      <c r="I164" s="338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09" t="s">
        <v>63</v>
      </c>
      <c r="B165" s="11" t="s">
        <v>29</v>
      </c>
      <c r="C165" s="201">
        <v>13</v>
      </c>
      <c r="D165" s="300" t="s">
        <v>225</v>
      </c>
      <c r="E165" s="363">
        <v>610</v>
      </c>
      <c r="F165" s="165">
        <f>'ведом. 2024-2026'!AD613</f>
        <v>25689.599999999999</v>
      </c>
      <c r="G165" s="338"/>
      <c r="H165" s="165">
        <f>'ведом. 2024-2026'!AE613</f>
        <v>25689.599999999999</v>
      </c>
      <c r="I165" s="338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7" t="s">
        <v>210</v>
      </c>
      <c r="B166" s="203" t="s">
        <v>29</v>
      </c>
      <c r="C166" s="4">
        <v>13</v>
      </c>
      <c r="D166" s="300" t="s">
        <v>211</v>
      </c>
      <c r="E166" s="360"/>
      <c r="F166" s="165">
        <f>F167+F172</f>
        <v>82571.7</v>
      </c>
      <c r="G166" s="338"/>
      <c r="H166" s="165">
        <f>H167+H172</f>
        <v>65618.599999999991</v>
      </c>
      <c r="I166" s="338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09" t="s">
        <v>226</v>
      </c>
      <c r="B167" s="203" t="s">
        <v>29</v>
      </c>
      <c r="C167" s="4">
        <v>13</v>
      </c>
      <c r="D167" s="300" t="s">
        <v>227</v>
      </c>
      <c r="E167" s="362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09" t="s">
        <v>41</v>
      </c>
      <c r="B168" s="203" t="s">
        <v>29</v>
      </c>
      <c r="C168" s="4">
        <v>13</v>
      </c>
      <c r="D168" s="300" t="s">
        <v>227</v>
      </c>
      <c r="E168" s="362" t="s">
        <v>129</v>
      </c>
      <c r="F168" s="165">
        <f>F169</f>
        <v>65515.4</v>
      </c>
      <c r="G168" s="338"/>
      <c r="H168" s="165">
        <f>H169</f>
        <v>55409.7</v>
      </c>
      <c r="I168" s="338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09" t="s">
        <v>70</v>
      </c>
      <c r="B169" s="203" t="s">
        <v>29</v>
      </c>
      <c r="C169" s="4">
        <v>13</v>
      </c>
      <c r="D169" s="300" t="s">
        <v>227</v>
      </c>
      <c r="E169" s="362" t="s">
        <v>130</v>
      </c>
      <c r="F169" s="165">
        <f>'ведом. 2024-2026'!AD103</f>
        <v>65515.4</v>
      </c>
      <c r="G169" s="338"/>
      <c r="H169" s="165">
        <f>'ведом. 2024-2026'!AE103</f>
        <v>55409.7</v>
      </c>
      <c r="I169" s="338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09" t="s">
        <v>122</v>
      </c>
      <c r="B170" s="203" t="s">
        <v>29</v>
      </c>
      <c r="C170" s="4">
        <v>13</v>
      </c>
      <c r="D170" s="300" t="s">
        <v>227</v>
      </c>
      <c r="E170" s="362" t="s">
        <v>37</v>
      </c>
      <c r="F170" s="165">
        <f>F171</f>
        <v>706.6</v>
      </c>
      <c r="G170" s="338"/>
      <c r="H170" s="165">
        <f>H171</f>
        <v>706.6</v>
      </c>
      <c r="I170" s="338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09" t="s">
        <v>53</v>
      </c>
      <c r="B171" s="203" t="s">
        <v>29</v>
      </c>
      <c r="C171" s="4">
        <v>13</v>
      </c>
      <c r="D171" s="300" t="s">
        <v>227</v>
      </c>
      <c r="E171" s="362" t="s">
        <v>67</v>
      </c>
      <c r="F171" s="165">
        <f>'ведом. 2024-2026'!AD105</f>
        <v>706.6</v>
      </c>
      <c r="G171" s="338"/>
      <c r="H171" s="165">
        <f>'ведом. 2024-2026'!AE105</f>
        <v>706.6</v>
      </c>
      <c r="I171" s="338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09" t="s">
        <v>418</v>
      </c>
      <c r="B172" s="203" t="s">
        <v>29</v>
      </c>
      <c r="C172" s="4">
        <v>13</v>
      </c>
      <c r="D172" s="300" t="s">
        <v>419</v>
      </c>
      <c r="E172" s="362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09" t="s">
        <v>41</v>
      </c>
      <c r="B173" s="203" t="s">
        <v>29</v>
      </c>
      <c r="C173" s="4">
        <v>13</v>
      </c>
      <c r="D173" s="300" t="s">
        <v>419</v>
      </c>
      <c r="E173" s="362" t="s">
        <v>129</v>
      </c>
      <c r="F173" s="165">
        <f>F174</f>
        <v>14837.7</v>
      </c>
      <c r="G173" s="338"/>
      <c r="H173" s="165">
        <f>H174</f>
        <v>8849.7000000000007</v>
      </c>
      <c r="I173" s="338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09" t="s">
        <v>70</v>
      </c>
      <c r="B174" s="203" t="s">
        <v>29</v>
      </c>
      <c r="C174" s="4">
        <v>13</v>
      </c>
      <c r="D174" s="300" t="s">
        <v>419</v>
      </c>
      <c r="E174" s="362" t="s">
        <v>130</v>
      </c>
      <c r="F174" s="165">
        <f>'ведом. 2024-2026'!AD108</f>
        <v>14837.7</v>
      </c>
      <c r="G174" s="338"/>
      <c r="H174" s="165">
        <f>'ведом. 2024-2026'!AE108</f>
        <v>8849.7000000000007</v>
      </c>
      <c r="I174" s="338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09" t="s">
        <v>122</v>
      </c>
      <c r="B175" s="203" t="s">
        <v>29</v>
      </c>
      <c r="C175" s="4">
        <v>13</v>
      </c>
      <c r="D175" s="300" t="s">
        <v>419</v>
      </c>
      <c r="E175" s="362" t="s">
        <v>37</v>
      </c>
      <c r="F175" s="165">
        <f>F176</f>
        <v>1512</v>
      </c>
      <c r="G175" s="338"/>
      <c r="H175" s="165">
        <f>H176</f>
        <v>652.6</v>
      </c>
      <c r="I175" s="338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09" t="s">
        <v>53</v>
      </c>
      <c r="B176" s="203" t="s">
        <v>29</v>
      </c>
      <c r="C176" s="4">
        <v>13</v>
      </c>
      <c r="D176" s="300" t="s">
        <v>419</v>
      </c>
      <c r="E176" s="362" t="s">
        <v>67</v>
      </c>
      <c r="F176" s="165">
        <f>'ведом. 2024-2026'!AD110</f>
        <v>1512</v>
      </c>
      <c r="G176" s="338"/>
      <c r="H176" s="165">
        <f>'ведом. 2024-2026'!AE110</f>
        <v>652.6</v>
      </c>
      <c r="I176" s="338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2" t="s">
        <v>312</v>
      </c>
      <c r="B177" s="203" t="s">
        <v>29</v>
      </c>
      <c r="C177" s="4">
        <v>13</v>
      </c>
      <c r="D177" s="160" t="s">
        <v>134</v>
      </c>
      <c r="E177" s="360"/>
      <c r="F177" s="165">
        <f t="shared" ref="F177:K177" si="18">F178</f>
        <v>0.60000000000000009</v>
      </c>
      <c r="G177" s="338">
        <f t="shared" si="18"/>
        <v>0.60000000000000009</v>
      </c>
      <c r="H177" s="165">
        <f t="shared" si="18"/>
        <v>0.59999999999999987</v>
      </c>
      <c r="I177" s="338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2" t="s">
        <v>48</v>
      </c>
      <c r="B178" s="203" t="s">
        <v>29</v>
      </c>
      <c r="C178" s="4">
        <v>13</v>
      </c>
      <c r="D178" s="160" t="s">
        <v>491</v>
      </c>
      <c r="E178" s="360"/>
      <c r="F178" s="165">
        <f t="shared" ref="F178:K178" si="19">F179</f>
        <v>0.60000000000000009</v>
      </c>
      <c r="G178" s="338">
        <f t="shared" si="19"/>
        <v>0.60000000000000009</v>
      </c>
      <c r="H178" s="165">
        <f t="shared" si="19"/>
        <v>0.59999999999999987</v>
      </c>
      <c r="I178" s="338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1" t="s">
        <v>326</v>
      </c>
      <c r="B179" s="203" t="s">
        <v>29</v>
      </c>
      <c r="C179" s="4">
        <v>13</v>
      </c>
      <c r="D179" s="160" t="s">
        <v>500</v>
      </c>
      <c r="E179" s="360"/>
      <c r="F179" s="165">
        <f t="shared" ref="F179:K181" si="20">F180</f>
        <v>0.60000000000000009</v>
      </c>
      <c r="G179" s="338">
        <f t="shared" si="20"/>
        <v>0.60000000000000009</v>
      </c>
      <c r="H179" s="165">
        <f t="shared" si="20"/>
        <v>0.59999999999999987</v>
      </c>
      <c r="I179" s="338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0" t="s">
        <v>502</v>
      </c>
      <c r="B180" s="203" t="s">
        <v>29</v>
      </c>
      <c r="C180" s="4">
        <v>13</v>
      </c>
      <c r="D180" s="160" t="s">
        <v>501</v>
      </c>
      <c r="E180" s="360"/>
      <c r="F180" s="165">
        <f t="shared" si="20"/>
        <v>0.60000000000000009</v>
      </c>
      <c r="G180" s="338">
        <f t="shared" si="20"/>
        <v>0.60000000000000009</v>
      </c>
      <c r="H180" s="165">
        <f t="shared" si="20"/>
        <v>0.59999999999999987</v>
      </c>
      <c r="I180" s="338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09" t="s">
        <v>122</v>
      </c>
      <c r="B181" s="203" t="s">
        <v>29</v>
      </c>
      <c r="C181" s="4">
        <v>13</v>
      </c>
      <c r="D181" s="160" t="s">
        <v>501</v>
      </c>
      <c r="E181" s="360">
        <v>200</v>
      </c>
      <c r="F181" s="165">
        <f t="shared" si="20"/>
        <v>0.60000000000000009</v>
      </c>
      <c r="G181" s="338">
        <f t="shared" si="20"/>
        <v>0.60000000000000009</v>
      </c>
      <c r="H181" s="165">
        <f t="shared" si="20"/>
        <v>0.59999999999999987</v>
      </c>
      <c r="I181" s="338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09" t="s">
        <v>53</v>
      </c>
      <c r="B182" s="203" t="s">
        <v>29</v>
      </c>
      <c r="C182" s="4">
        <v>13</v>
      </c>
      <c r="D182" s="160" t="s">
        <v>501</v>
      </c>
      <c r="E182" s="360">
        <v>240</v>
      </c>
      <c r="F182" s="165">
        <f>'ведом. 2024-2026'!AD116</f>
        <v>0.60000000000000009</v>
      </c>
      <c r="G182" s="338">
        <f>F182</f>
        <v>0.60000000000000009</v>
      </c>
      <c r="H182" s="165">
        <f>'ведом. 2024-2026'!AE116</f>
        <v>0.59999999999999987</v>
      </c>
      <c r="I182" s="338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2" t="s">
        <v>243</v>
      </c>
      <c r="B183" s="203" t="s">
        <v>29</v>
      </c>
      <c r="C183" s="4">
        <v>13</v>
      </c>
      <c r="D183" s="160" t="s">
        <v>244</v>
      </c>
      <c r="E183" s="360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2" t="s">
        <v>592</v>
      </c>
      <c r="B184" s="203" t="s">
        <v>29</v>
      </c>
      <c r="C184" s="4">
        <v>13</v>
      </c>
      <c r="D184" s="160" t="s">
        <v>245</v>
      </c>
      <c r="E184" s="360"/>
      <c r="F184" s="165">
        <f>F185</f>
        <v>845</v>
      </c>
      <c r="G184" s="338"/>
      <c r="H184" s="165">
        <f>H185</f>
        <v>878</v>
      </c>
      <c r="I184" s="338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0" t="s">
        <v>431</v>
      </c>
      <c r="B185" s="203" t="s">
        <v>29</v>
      </c>
      <c r="C185" s="4">
        <v>13</v>
      </c>
      <c r="D185" s="160" t="s">
        <v>432</v>
      </c>
      <c r="E185" s="360"/>
      <c r="F185" s="165">
        <f t="shared" ref="F185:J187" si="21">F186</f>
        <v>845</v>
      </c>
      <c r="G185" s="338"/>
      <c r="H185" s="165">
        <f t="shared" si="21"/>
        <v>878</v>
      </c>
      <c r="I185" s="338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0" t="s">
        <v>703</v>
      </c>
      <c r="B186" s="203" t="s">
        <v>29</v>
      </c>
      <c r="C186" s="4">
        <v>13</v>
      </c>
      <c r="D186" s="323" t="s">
        <v>704</v>
      </c>
      <c r="E186" s="360"/>
      <c r="F186" s="165">
        <f t="shared" si="21"/>
        <v>845</v>
      </c>
      <c r="G186" s="338"/>
      <c r="H186" s="165">
        <f t="shared" si="21"/>
        <v>878</v>
      </c>
      <c r="I186" s="338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0" t="s">
        <v>62</v>
      </c>
      <c r="B187" s="203" t="s">
        <v>29</v>
      </c>
      <c r="C187" s="4">
        <v>13</v>
      </c>
      <c r="D187" s="323" t="s">
        <v>704</v>
      </c>
      <c r="E187" s="360">
        <v>600</v>
      </c>
      <c r="F187" s="165">
        <f t="shared" si="21"/>
        <v>845</v>
      </c>
      <c r="G187" s="338"/>
      <c r="H187" s="165">
        <f t="shared" si="21"/>
        <v>878</v>
      </c>
      <c r="I187" s="338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0" t="s">
        <v>63</v>
      </c>
      <c r="B188" s="203" t="s">
        <v>29</v>
      </c>
      <c r="C188" s="4">
        <v>13</v>
      </c>
      <c r="D188" s="323" t="s">
        <v>704</v>
      </c>
      <c r="E188" s="360">
        <v>610</v>
      </c>
      <c r="F188" s="165">
        <f>'ведом. 2024-2026'!AD122</f>
        <v>845</v>
      </c>
      <c r="G188" s="338"/>
      <c r="H188" s="165">
        <f>'ведом. 2024-2026'!AE122</f>
        <v>878</v>
      </c>
      <c r="I188" s="338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5" t="s">
        <v>48</v>
      </c>
      <c r="B189" s="203" t="s">
        <v>29</v>
      </c>
      <c r="C189" s="4">
        <v>13</v>
      </c>
      <c r="D189" s="160" t="s">
        <v>593</v>
      </c>
      <c r="E189" s="360"/>
      <c r="F189" s="165">
        <f>F190</f>
        <v>49882.9</v>
      </c>
      <c r="G189" s="338"/>
      <c r="H189" s="165">
        <f>H190</f>
        <v>44019.4</v>
      </c>
      <c r="I189" s="338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5" t="s">
        <v>345</v>
      </c>
      <c r="B190" s="203" t="s">
        <v>29</v>
      </c>
      <c r="C190" s="4">
        <v>13</v>
      </c>
      <c r="D190" s="160" t="s">
        <v>594</v>
      </c>
      <c r="E190" s="360"/>
      <c r="F190" s="165">
        <f>F191</f>
        <v>49882.9</v>
      </c>
      <c r="G190" s="338"/>
      <c r="H190" s="165">
        <f>H191</f>
        <v>44019.4</v>
      </c>
      <c r="I190" s="338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5" t="s">
        <v>247</v>
      </c>
      <c r="B191" s="203" t="s">
        <v>29</v>
      </c>
      <c r="C191" s="4">
        <v>13</v>
      </c>
      <c r="D191" s="160" t="s">
        <v>595</v>
      </c>
      <c r="E191" s="360"/>
      <c r="F191" s="165">
        <f>F192</f>
        <v>49882.9</v>
      </c>
      <c r="G191" s="338"/>
      <c r="H191" s="165">
        <f>H192</f>
        <v>44019.4</v>
      </c>
      <c r="I191" s="338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0" t="s">
        <v>62</v>
      </c>
      <c r="B192" s="203" t="s">
        <v>29</v>
      </c>
      <c r="C192" s="4">
        <v>13</v>
      </c>
      <c r="D192" s="160" t="s">
        <v>595</v>
      </c>
      <c r="E192" s="360">
        <v>600</v>
      </c>
      <c r="F192" s="165">
        <f>F193</f>
        <v>49882.9</v>
      </c>
      <c r="G192" s="338"/>
      <c r="H192" s="165">
        <f>H193</f>
        <v>44019.4</v>
      </c>
      <c r="I192" s="338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0" t="s">
        <v>63</v>
      </c>
      <c r="B193" s="203" t="s">
        <v>29</v>
      </c>
      <c r="C193" s="4">
        <v>13</v>
      </c>
      <c r="D193" s="160" t="s">
        <v>595</v>
      </c>
      <c r="E193" s="360">
        <v>610</v>
      </c>
      <c r="F193" s="165">
        <f>'ведом. 2024-2026'!AD127</f>
        <v>49882.9</v>
      </c>
      <c r="G193" s="338"/>
      <c r="H193" s="165">
        <f>'ведом. 2024-2026'!AE127</f>
        <v>44019.4</v>
      </c>
      <c r="I193" s="338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2" t="s">
        <v>232</v>
      </c>
      <c r="B194" s="203" t="s">
        <v>29</v>
      </c>
      <c r="C194" s="4">
        <v>13</v>
      </c>
      <c r="D194" s="160" t="s">
        <v>140</v>
      </c>
      <c r="E194" s="362"/>
      <c r="F194" s="165">
        <f>F195+F198</f>
        <v>61617.700000000033</v>
      </c>
      <c r="G194" s="338"/>
      <c r="H194" s="165">
        <f>H195+H198</f>
        <v>100</v>
      </c>
      <c r="I194" s="338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7" t="s">
        <v>233</v>
      </c>
      <c r="B195" s="204" t="s">
        <v>29</v>
      </c>
      <c r="C195" s="198">
        <v>13</v>
      </c>
      <c r="D195" s="160" t="s">
        <v>234</v>
      </c>
      <c r="E195" s="361"/>
      <c r="F195" s="165">
        <f>F196</f>
        <v>2990.5</v>
      </c>
      <c r="G195" s="338"/>
      <c r="H195" s="165">
        <f>H196</f>
        <v>100</v>
      </c>
      <c r="I195" s="338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09" t="s">
        <v>42</v>
      </c>
      <c r="B196" s="204" t="s">
        <v>29</v>
      </c>
      <c r="C196" s="198">
        <v>13</v>
      </c>
      <c r="D196" s="160" t="s">
        <v>234</v>
      </c>
      <c r="E196" s="361">
        <v>800</v>
      </c>
      <c r="F196" s="165">
        <f>F197</f>
        <v>2990.5</v>
      </c>
      <c r="G196" s="338"/>
      <c r="H196" s="165">
        <f>H197</f>
        <v>100</v>
      </c>
      <c r="I196" s="338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09" t="s">
        <v>135</v>
      </c>
      <c r="B197" s="204" t="s">
        <v>29</v>
      </c>
      <c r="C197" s="198">
        <v>13</v>
      </c>
      <c r="D197" s="160" t="s">
        <v>234</v>
      </c>
      <c r="E197" s="361">
        <v>830</v>
      </c>
      <c r="F197" s="165">
        <f>'ведом. 2024-2026'!AD131+'ведом. 2024-2026'!AD825+'ведом. 2024-2026'!AD578</f>
        <v>2990.5</v>
      </c>
      <c r="G197" s="338"/>
      <c r="H197" s="165">
        <f>'ведом. 2024-2026'!AE131</f>
        <v>100</v>
      </c>
      <c r="I197" s="338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0" t="s">
        <v>466</v>
      </c>
      <c r="B198" s="204" t="s">
        <v>29</v>
      </c>
      <c r="C198" s="198">
        <v>13</v>
      </c>
      <c r="D198" s="281" t="s">
        <v>467</v>
      </c>
      <c r="E198" s="361"/>
      <c r="F198" s="165">
        <f>F205+F199+F202+F208+F211</f>
        <v>58627.200000000033</v>
      </c>
      <c r="G198" s="687"/>
      <c r="H198" s="687">
        <f t="shared" ref="H198:J198" si="22">H205+H199+H202+H208+H211</f>
        <v>0</v>
      </c>
      <c r="I198" s="687"/>
      <c r="J198" s="687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0" t="s">
        <v>766</v>
      </c>
      <c r="B199" s="8" t="s">
        <v>29</v>
      </c>
      <c r="C199" s="198">
        <v>13</v>
      </c>
      <c r="D199" s="433" t="s">
        <v>767</v>
      </c>
      <c r="E199" s="490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0" t="s">
        <v>42</v>
      </c>
      <c r="B200" s="8" t="s">
        <v>29</v>
      </c>
      <c r="C200" s="198">
        <v>13</v>
      </c>
      <c r="D200" s="433" t="s">
        <v>767</v>
      </c>
      <c r="E200" s="490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0" t="s">
        <v>59</v>
      </c>
      <c r="B201" s="8" t="s">
        <v>29</v>
      </c>
      <c r="C201" s="198">
        <v>13</v>
      </c>
      <c r="D201" s="433" t="s">
        <v>767</v>
      </c>
      <c r="E201" s="490">
        <v>850</v>
      </c>
      <c r="F201" s="165">
        <f>'ведом. 2024-2026'!AD135</f>
        <v>80</v>
      </c>
      <c r="G201" s="338"/>
      <c r="H201" s="165">
        <f>'ведом. 2024-2026'!AE135</f>
        <v>0</v>
      </c>
      <c r="I201" s="338"/>
      <c r="J201" s="165">
        <f>'ведом. 2024-2026'!AF135</f>
        <v>0</v>
      </c>
      <c r="K201" s="165"/>
      <c r="L201" s="158"/>
      <c r="N201" s="158"/>
      <c r="O201" s="158"/>
    </row>
    <row r="202" spans="1:15" s="509" customFormat="1" ht="46.8" x14ac:dyDescent="0.3">
      <c r="A202" s="270" t="s">
        <v>805</v>
      </c>
      <c r="B202" s="8" t="s">
        <v>29</v>
      </c>
      <c r="C202" s="198">
        <v>13</v>
      </c>
      <c r="D202" s="433" t="s">
        <v>474</v>
      </c>
      <c r="E202" s="490"/>
      <c r="F202" s="513">
        <f>F203</f>
        <v>109.5</v>
      </c>
      <c r="G202" s="513"/>
      <c r="H202" s="513">
        <f t="shared" ref="H202:J203" si="24">H203</f>
        <v>0</v>
      </c>
      <c r="I202" s="513"/>
      <c r="J202" s="513">
        <f t="shared" si="24"/>
        <v>0</v>
      </c>
      <c r="K202" s="513"/>
      <c r="L202" s="158"/>
      <c r="N202" s="158"/>
      <c r="O202" s="158"/>
    </row>
    <row r="203" spans="1:15" s="509" customFormat="1" x14ac:dyDescent="0.3">
      <c r="A203" s="270" t="s">
        <v>42</v>
      </c>
      <c r="B203" s="8" t="s">
        <v>29</v>
      </c>
      <c r="C203" s="198">
        <v>13</v>
      </c>
      <c r="D203" s="433" t="s">
        <v>474</v>
      </c>
      <c r="E203" s="490">
        <v>800</v>
      </c>
      <c r="F203" s="513">
        <f>F204</f>
        <v>109.5</v>
      </c>
      <c r="G203" s="513"/>
      <c r="H203" s="513">
        <f t="shared" si="24"/>
        <v>0</v>
      </c>
      <c r="I203" s="513"/>
      <c r="J203" s="513">
        <f t="shared" si="24"/>
        <v>0</v>
      </c>
      <c r="K203" s="513"/>
      <c r="L203" s="158"/>
      <c r="N203" s="158"/>
      <c r="O203" s="158"/>
    </row>
    <row r="204" spans="1:15" s="509" customFormat="1" x14ac:dyDescent="0.3">
      <c r="A204" s="270" t="s">
        <v>59</v>
      </c>
      <c r="B204" s="8" t="s">
        <v>29</v>
      </c>
      <c r="C204" s="198">
        <v>13</v>
      </c>
      <c r="D204" s="433" t="s">
        <v>474</v>
      </c>
      <c r="E204" s="490">
        <v>850</v>
      </c>
      <c r="F204" s="513">
        <f>'ведом. 2024-2026'!AD138</f>
        <v>109.5</v>
      </c>
      <c r="G204" s="338"/>
      <c r="H204" s="513">
        <f>'ведом. 2024-2026'!AE138</f>
        <v>0</v>
      </c>
      <c r="I204" s="338"/>
      <c r="J204" s="513">
        <f>'ведом. 2024-2026'!AF138</f>
        <v>0</v>
      </c>
      <c r="K204" s="513"/>
      <c r="L204" s="158"/>
      <c r="N204" s="158"/>
      <c r="O204" s="158"/>
    </row>
    <row r="205" spans="1:15" s="211" customFormat="1" ht="31.2" x14ac:dyDescent="0.3">
      <c r="A205" s="270" t="s">
        <v>475</v>
      </c>
      <c r="B205" s="204" t="s">
        <v>29</v>
      </c>
      <c r="C205" s="198">
        <v>13</v>
      </c>
      <c r="D205" s="302" t="s">
        <v>476</v>
      </c>
      <c r="E205" s="361"/>
      <c r="F205" s="165">
        <f>F206</f>
        <v>40823.300000000032</v>
      </c>
      <c r="G205" s="338"/>
      <c r="H205" s="165">
        <f>H206</f>
        <v>0</v>
      </c>
      <c r="I205" s="338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0" t="s">
        <v>42</v>
      </c>
      <c r="B206" s="204" t="s">
        <v>29</v>
      </c>
      <c r="C206" s="198">
        <v>13</v>
      </c>
      <c r="D206" s="302" t="s">
        <v>476</v>
      </c>
      <c r="E206" s="361">
        <v>800</v>
      </c>
      <c r="F206" s="165">
        <f>F207</f>
        <v>40823.300000000032</v>
      </c>
      <c r="G206" s="338"/>
      <c r="H206" s="165">
        <f>H207</f>
        <v>0</v>
      </c>
      <c r="I206" s="338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0" t="s">
        <v>139</v>
      </c>
      <c r="B207" s="204" t="s">
        <v>29</v>
      </c>
      <c r="C207" s="198">
        <v>13</v>
      </c>
      <c r="D207" s="302" t="s">
        <v>476</v>
      </c>
      <c r="E207" s="361">
        <v>870</v>
      </c>
      <c r="F207" s="165">
        <f>'ведом. 2024-2026'!AD141</f>
        <v>40823.300000000032</v>
      </c>
      <c r="G207" s="338"/>
      <c r="H207" s="165">
        <f>'ведом. 2024-2026'!AE141</f>
        <v>0</v>
      </c>
      <c r="I207" s="338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8" customFormat="1" ht="46.8" x14ac:dyDescent="0.3">
      <c r="A208" s="270" t="s">
        <v>807</v>
      </c>
      <c r="B208" s="204" t="s">
        <v>29</v>
      </c>
      <c r="C208" s="198">
        <v>13</v>
      </c>
      <c r="D208" s="302" t="s">
        <v>472</v>
      </c>
      <c r="E208" s="361"/>
      <c r="F208" s="513">
        <f>F209</f>
        <v>647.4</v>
      </c>
      <c r="G208" s="513"/>
      <c r="H208" s="513">
        <f t="shared" ref="H208:J209" si="25">H209</f>
        <v>0</v>
      </c>
      <c r="I208" s="513"/>
      <c r="J208" s="513">
        <f t="shared" si="25"/>
        <v>0</v>
      </c>
      <c r="K208" s="513"/>
      <c r="L208" s="517"/>
      <c r="N208" s="517"/>
      <c r="O208" s="517"/>
    </row>
    <row r="209" spans="1:15" s="518" customFormat="1" x14ac:dyDescent="0.3">
      <c r="A209" s="270" t="s">
        <v>42</v>
      </c>
      <c r="B209" s="204" t="s">
        <v>29</v>
      </c>
      <c r="C209" s="198">
        <v>13</v>
      </c>
      <c r="D209" s="302" t="s">
        <v>472</v>
      </c>
      <c r="E209" s="490">
        <v>800</v>
      </c>
      <c r="F209" s="513">
        <f>F210</f>
        <v>647.4</v>
      </c>
      <c r="G209" s="513"/>
      <c r="H209" s="513">
        <f t="shared" si="25"/>
        <v>0</v>
      </c>
      <c r="I209" s="513"/>
      <c r="J209" s="513">
        <f t="shared" si="25"/>
        <v>0</v>
      </c>
      <c r="K209" s="513"/>
      <c r="L209" s="517"/>
      <c r="N209" s="517"/>
      <c r="O209" s="517"/>
    </row>
    <row r="210" spans="1:15" s="518" customFormat="1" x14ac:dyDescent="0.3">
      <c r="A210" s="270" t="s">
        <v>59</v>
      </c>
      <c r="B210" s="204" t="s">
        <v>29</v>
      </c>
      <c r="C210" s="198">
        <v>13</v>
      </c>
      <c r="D210" s="302" t="s">
        <v>472</v>
      </c>
      <c r="E210" s="490">
        <v>850</v>
      </c>
      <c r="F210" s="513">
        <f>'ведом. 2024-2026'!AD829</f>
        <v>647.4</v>
      </c>
      <c r="G210" s="338"/>
      <c r="H210" s="513">
        <f>'ведом. 2024-2026'!AE829</f>
        <v>0</v>
      </c>
      <c r="I210" s="338"/>
      <c r="J210" s="513">
        <f>'ведом. 2024-2026'!AF829</f>
        <v>0</v>
      </c>
      <c r="K210" s="513"/>
      <c r="L210" s="517"/>
      <c r="N210" s="517"/>
      <c r="O210" s="517"/>
    </row>
    <row r="211" spans="1:15" s="690" customFormat="1" ht="46.8" x14ac:dyDescent="0.3">
      <c r="A211" s="565" t="s">
        <v>844</v>
      </c>
      <c r="B211" s="595" t="s">
        <v>29</v>
      </c>
      <c r="C211" s="596">
        <v>13</v>
      </c>
      <c r="D211" s="597" t="s">
        <v>843</v>
      </c>
      <c r="E211" s="590"/>
      <c r="F211" s="687">
        <f>F212</f>
        <v>16967</v>
      </c>
      <c r="G211" s="687">
        <f t="shared" ref="G211:J212" si="26">G212</f>
        <v>0</v>
      </c>
      <c r="H211" s="687">
        <f t="shared" si="26"/>
        <v>0</v>
      </c>
      <c r="I211" s="687">
        <f t="shared" si="26"/>
        <v>0</v>
      </c>
      <c r="J211" s="687">
        <f t="shared" si="26"/>
        <v>0</v>
      </c>
      <c r="K211" s="687"/>
      <c r="L211" s="689"/>
      <c r="N211" s="689"/>
      <c r="O211" s="689"/>
    </row>
    <row r="212" spans="1:15" s="690" customFormat="1" x14ac:dyDescent="0.3">
      <c r="A212" s="565" t="s">
        <v>42</v>
      </c>
      <c r="B212" s="595" t="s">
        <v>29</v>
      </c>
      <c r="C212" s="596">
        <v>13</v>
      </c>
      <c r="D212" s="597" t="s">
        <v>843</v>
      </c>
      <c r="E212" s="590">
        <v>800</v>
      </c>
      <c r="F212" s="687">
        <f>F213</f>
        <v>16967</v>
      </c>
      <c r="G212" s="687">
        <f t="shared" si="26"/>
        <v>0</v>
      </c>
      <c r="H212" s="687">
        <f t="shared" si="26"/>
        <v>0</v>
      </c>
      <c r="I212" s="687">
        <f t="shared" si="26"/>
        <v>0</v>
      </c>
      <c r="J212" s="687">
        <f t="shared" si="26"/>
        <v>0</v>
      </c>
      <c r="K212" s="687"/>
      <c r="L212" s="689"/>
      <c r="N212" s="689"/>
      <c r="O212" s="689"/>
    </row>
    <row r="213" spans="1:15" s="690" customFormat="1" x14ac:dyDescent="0.3">
      <c r="A213" s="565" t="s">
        <v>139</v>
      </c>
      <c r="B213" s="595" t="s">
        <v>29</v>
      </c>
      <c r="C213" s="596">
        <v>13</v>
      </c>
      <c r="D213" s="597" t="s">
        <v>843</v>
      </c>
      <c r="E213" s="590">
        <v>870</v>
      </c>
      <c r="F213" s="687">
        <f>'ведом. 2024-2026'!AD144</f>
        <v>16967</v>
      </c>
      <c r="G213" s="691"/>
      <c r="H213" s="687">
        <f>'ведом. 2024-2026'!AE144</f>
        <v>0</v>
      </c>
      <c r="I213" s="691"/>
      <c r="J213" s="687">
        <f>'ведом. 2024-2026'!AF144</f>
        <v>0</v>
      </c>
      <c r="K213" s="687"/>
      <c r="L213" s="689"/>
      <c r="N213" s="689"/>
      <c r="O213" s="689"/>
    </row>
    <row r="214" spans="1:15" s="141" customFormat="1" x14ac:dyDescent="0.3">
      <c r="A214" s="421" t="s">
        <v>11</v>
      </c>
      <c r="B214" s="205" t="s">
        <v>30</v>
      </c>
      <c r="C214" s="200"/>
      <c r="D214" s="299"/>
      <c r="E214" s="364"/>
      <c r="F214" s="167">
        <f t="shared" ref="F214:K214" si="27">F215+F222</f>
        <v>4924.2</v>
      </c>
      <c r="G214" s="381">
        <f t="shared" si="27"/>
        <v>4294.2</v>
      </c>
      <c r="H214" s="167">
        <f t="shared" si="27"/>
        <v>4509.3</v>
      </c>
      <c r="I214" s="381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09" t="s">
        <v>12</v>
      </c>
      <c r="B215" s="203" t="s">
        <v>30</v>
      </c>
      <c r="C215" s="4" t="s">
        <v>7</v>
      </c>
      <c r="D215" s="29"/>
      <c r="E215" s="359"/>
      <c r="F215" s="165">
        <f t="shared" ref="F215:K220" si="28">F216</f>
        <v>4294.2</v>
      </c>
      <c r="G215" s="338">
        <f t="shared" si="28"/>
        <v>4294.2</v>
      </c>
      <c r="H215" s="165">
        <f t="shared" si="28"/>
        <v>4444.3</v>
      </c>
      <c r="I215" s="338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2" t="s">
        <v>312</v>
      </c>
      <c r="B216" s="203" t="s">
        <v>30</v>
      </c>
      <c r="C216" s="4" t="s">
        <v>7</v>
      </c>
      <c r="D216" s="160" t="s">
        <v>134</v>
      </c>
      <c r="E216" s="359"/>
      <c r="F216" s="165">
        <f t="shared" si="28"/>
        <v>4294.2</v>
      </c>
      <c r="G216" s="338">
        <f t="shared" si="28"/>
        <v>4294.2</v>
      </c>
      <c r="H216" s="165">
        <f t="shared" si="28"/>
        <v>4444.3</v>
      </c>
      <c r="I216" s="338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2" t="s">
        <v>48</v>
      </c>
      <c r="B217" s="203" t="s">
        <v>30</v>
      </c>
      <c r="C217" s="4" t="s">
        <v>7</v>
      </c>
      <c r="D217" s="160" t="s">
        <v>491</v>
      </c>
      <c r="E217" s="359"/>
      <c r="F217" s="165">
        <f t="shared" ref="F217:K219" si="29">F218</f>
        <v>4294.2</v>
      </c>
      <c r="G217" s="338">
        <f t="shared" si="29"/>
        <v>4294.2</v>
      </c>
      <c r="H217" s="165">
        <f t="shared" si="29"/>
        <v>4444.3</v>
      </c>
      <c r="I217" s="338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7" t="s">
        <v>504</v>
      </c>
      <c r="B218" s="203" t="s">
        <v>30</v>
      </c>
      <c r="C218" s="4" t="s">
        <v>7</v>
      </c>
      <c r="D218" s="160" t="s">
        <v>492</v>
      </c>
      <c r="E218" s="359"/>
      <c r="F218" s="165">
        <f t="shared" si="29"/>
        <v>4294.2</v>
      </c>
      <c r="G218" s="338">
        <f t="shared" si="29"/>
        <v>4294.2</v>
      </c>
      <c r="H218" s="165">
        <f t="shared" si="29"/>
        <v>4444.3</v>
      </c>
      <c r="I218" s="338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2" t="s">
        <v>503</v>
      </c>
      <c r="B219" s="203" t="s">
        <v>30</v>
      </c>
      <c r="C219" s="4" t="s">
        <v>7</v>
      </c>
      <c r="D219" s="160" t="s">
        <v>499</v>
      </c>
      <c r="E219" s="365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09" t="s">
        <v>41</v>
      </c>
      <c r="B220" s="203" t="s">
        <v>30</v>
      </c>
      <c r="C220" s="4" t="s">
        <v>7</v>
      </c>
      <c r="D220" s="160" t="s">
        <v>499</v>
      </c>
      <c r="E220" s="360">
        <v>100</v>
      </c>
      <c r="F220" s="165">
        <f t="shared" si="28"/>
        <v>4294.2</v>
      </c>
      <c r="G220" s="338">
        <f t="shared" si="28"/>
        <v>4294.2</v>
      </c>
      <c r="H220" s="165">
        <f t="shared" si="28"/>
        <v>4444.3</v>
      </c>
      <c r="I220" s="338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09" t="s">
        <v>98</v>
      </c>
      <c r="B221" s="203" t="s">
        <v>30</v>
      </c>
      <c r="C221" s="4" t="s">
        <v>7</v>
      </c>
      <c r="D221" s="160" t="s">
        <v>499</v>
      </c>
      <c r="E221" s="360">
        <v>120</v>
      </c>
      <c r="F221" s="165">
        <f>'ведом. 2024-2026'!AD152</f>
        <v>4294.2</v>
      </c>
      <c r="G221" s="338">
        <f>F221</f>
        <v>4294.2</v>
      </c>
      <c r="H221" s="165">
        <f>'ведом. 2024-2026'!AE152</f>
        <v>4444.3</v>
      </c>
      <c r="I221" s="338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09" t="s">
        <v>47</v>
      </c>
      <c r="B222" s="203" t="s">
        <v>30</v>
      </c>
      <c r="C222" s="4" t="s">
        <v>49</v>
      </c>
      <c r="D222" s="29"/>
      <c r="E222" s="360"/>
      <c r="F222" s="165">
        <f t="shared" ref="F222:J227" si="30">F223</f>
        <v>630</v>
      </c>
      <c r="G222" s="338"/>
      <c r="H222" s="165">
        <f t="shared" si="30"/>
        <v>65</v>
      </c>
      <c r="I222" s="338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2" t="s">
        <v>192</v>
      </c>
      <c r="B223" s="203" t="s">
        <v>30</v>
      </c>
      <c r="C223" s="4" t="s">
        <v>49</v>
      </c>
      <c r="D223" s="160" t="s">
        <v>114</v>
      </c>
      <c r="E223" s="360"/>
      <c r="F223" s="165">
        <f t="shared" si="30"/>
        <v>630</v>
      </c>
      <c r="G223" s="338"/>
      <c r="H223" s="165">
        <f t="shared" si="30"/>
        <v>65</v>
      </c>
      <c r="I223" s="338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2" t="s">
        <v>196</v>
      </c>
      <c r="B224" s="203" t="s">
        <v>30</v>
      </c>
      <c r="C224" s="4" t="s">
        <v>49</v>
      </c>
      <c r="D224" s="160" t="s">
        <v>197</v>
      </c>
      <c r="E224" s="360"/>
      <c r="F224" s="165">
        <f t="shared" si="30"/>
        <v>630</v>
      </c>
      <c r="G224" s="338"/>
      <c r="H224" s="165">
        <f t="shared" si="30"/>
        <v>65</v>
      </c>
      <c r="I224" s="338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2" t="s">
        <v>198</v>
      </c>
      <c r="B225" s="203" t="s">
        <v>30</v>
      </c>
      <c r="C225" s="4" t="s">
        <v>49</v>
      </c>
      <c r="D225" s="160" t="s">
        <v>199</v>
      </c>
      <c r="E225" s="360"/>
      <c r="F225" s="165">
        <f t="shared" si="30"/>
        <v>630</v>
      </c>
      <c r="G225" s="338"/>
      <c r="H225" s="165">
        <f t="shared" si="30"/>
        <v>65</v>
      </c>
      <c r="I225" s="338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7" t="s">
        <v>228</v>
      </c>
      <c r="B226" s="203" t="s">
        <v>30</v>
      </c>
      <c r="C226" s="4" t="s">
        <v>49</v>
      </c>
      <c r="D226" s="300" t="s">
        <v>229</v>
      </c>
      <c r="E226" s="364"/>
      <c r="F226" s="165">
        <f t="shared" si="30"/>
        <v>630</v>
      </c>
      <c r="G226" s="338"/>
      <c r="H226" s="165">
        <f t="shared" si="30"/>
        <v>65</v>
      </c>
      <c r="I226" s="338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09" t="s">
        <v>122</v>
      </c>
      <c r="B227" s="203" t="s">
        <v>30</v>
      </c>
      <c r="C227" s="4" t="s">
        <v>49</v>
      </c>
      <c r="D227" s="300" t="s">
        <v>229</v>
      </c>
      <c r="E227" s="366">
        <v>200</v>
      </c>
      <c r="F227" s="165">
        <f t="shared" si="30"/>
        <v>630</v>
      </c>
      <c r="G227" s="338"/>
      <c r="H227" s="165">
        <f t="shared" si="30"/>
        <v>65</v>
      </c>
      <c r="I227" s="338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09" t="s">
        <v>53</v>
      </c>
      <c r="B228" s="203" t="s">
        <v>30</v>
      </c>
      <c r="C228" s="4" t="s">
        <v>49</v>
      </c>
      <c r="D228" s="300" t="s">
        <v>229</v>
      </c>
      <c r="E228" s="366">
        <v>240</v>
      </c>
      <c r="F228" s="165">
        <f>'ведом. 2024-2026'!AD159</f>
        <v>630</v>
      </c>
      <c r="G228" s="338"/>
      <c r="H228" s="165">
        <f>'ведом. 2024-2026'!AE159</f>
        <v>65</v>
      </c>
      <c r="I228" s="338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1" t="s">
        <v>46</v>
      </c>
      <c r="B229" s="205" t="s">
        <v>7</v>
      </c>
      <c r="C229" s="200"/>
      <c r="D229" s="299"/>
      <c r="E229" s="364"/>
      <c r="F229" s="167">
        <f>F230+F241+F273</f>
        <v>47516.1</v>
      </c>
      <c r="G229" s="381"/>
      <c r="H229" s="167">
        <f>H230+H241+H273</f>
        <v>47745.599999999999</v>
      </c>
      <c r="I229" s="381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0" t="s">
        <v>393</v>
      </c>
      <c r="B230" s="203" t="s">
        <v>7</v>
      </c>
      <c r="C230" s="4" t="s">
        <v>22</v>
      </c>
      <c r="D230" s="29"/>
      <c r="E230" s="359"/>
      <c r="F230" s="165">
        <f>F231</f>
        <v>1926.1</v>
      </c>
      <c r="G230" s="338"/>
      <c r="H230" s="165">
        <f>H231</f>
        <v>1177</v>
      </c>
      <c r="I230" s="338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6" t="s">
        <v>165</v>
      </c>
      <c r="B231" s="203" t="s">
        <v>7</v>
      </c>
      <c r="C231" s="4" t="s">
        <v>22</v>
      </c>
      <c r="D231" s="29" t="s">
        <v>104</v>
      </c>
      <c r="E231" s="359"/>
      <c r="F231" s="165">
        <f>F232</f>
        <v>1926.1</v>
      </c>
      <c r="G231" s="338"/>
      <c r="H231" s="165">
        <f>H232</f>
        <v>1177</v>
      </c>
      <c r="I231" s="338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6" t="s">
        <v>652</v>
      </c>
      <c r="B232" s="203" t="s">
        <v>7</v>
      </c>
      <c r="C232" s="4" t="s">
        <v>22</v>
      </c>
      <c r="D232" s="160" t="s">
        <v>105</v>
      </c>
      <c r="E232" s="359"/>
      <c r="F232" s="165">
        <f>F233+F237</f>
        <v>1926.1</v>
      </c>
      <c r="G232" s="338"/>
      <c r="H232" s="165">
        <f>H233+H237</f>
        <v>1177</v>
      </c>
      <c r="I232" s="338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6" t="s">
        <v>655</v>
      </c>
      <c r="B233" s="203" t="s">
        <v>7</v>
      </c>
      <c r="C233" s="4" t="s">
        <v>22</v>
      </c>
      <c r="D233" s="160" t="s">
        <v>126</v>
      </c>
      <c r="E233" s="359"/>
      <c r="F233" s="165">
        <f t="shared" ref="F233:J234" si="31">F234</f>
        <v>776.09999999999991</v>
      </c>
      <c r="G233" s="338"/>
      <c r="H233" s="165">
        <f t="shared" si="31"/>
        <v>727</v>
      </c>
      <c r="I233" s="338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4" t="s">
        <v>180</v>
      </c>
      <c r="B234" s="203" t="s">
        <v>7</v>
      </c>
      <c r="C234" s="4" t="s">
        <v>22</v>
      </c>
      <c r="D234" s="160" t="s">
        <v>181</v>
      </c>
      <c r="E234" s="359"/>
      <c r="F234" s="165">
        <f>F235</f>
        <v>776.09999999999991</v>
      </c>
      <c r="G234" s="338"/>
      <c r="H234" s="165">
        <f t="shared" si="31"/>
        <v>727</v>
      </c>
      <c r="I234" s="338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0" t="s">
        <v>122</v>
      </c>
      <c r="B235" s="203" t="s">
        <v>7</v>
      </c>
      <c r="C235" s="4" t="s">
        <v>22</v>
      </c>
      <c r="D235" s="160" t="s">
        <v>181</v>
      </c>
      <c r="E235" s="359">
        <v>200</v>
      </c>
      <c r="F235" s="165">
        <f>F236</f>
        <v>776.09999999999991</v>
      </c>
      <c r="G235" s="338"/>
      <c r="H235" s="165">
        <f>H236</f>
        <v>727</v>
      </c>
      <c r="I235" s="338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0" t="s">
        <v>53</v>
      </c>
      <c r="B236" s="203" t="s">
        <v>7</v>
      </c>
      <c r="C236" s="4" t="s">
        <v>22</v>
      </c>
      <c r="D236" s="160" t="s">
        <v>181</v>
      </c>
      <c r="E236" s="359">
        <v>240</v>
      </c>
      <c r="F236" s="165">
        <f>'ведом. 2024-2026'!AD167</f>
        <v>776.09999999999991</v>
      </c>
      <c r="G236" s="338"/>
      <c r="H236" s="165">
        <f>'ведом. 2024-2026'!AE167</f>
        <v>727</v>
      </c>
      <c r="I236" s="338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4" t="s">
        <v>621</v>
      </c>
      <c r="B237" s="203" t="s">
        <v>7</v>
      </c>
      <c r="C237" s="4" t="s">
        <v>22</v>
      </c>
      <c r="D237" s="160" t="s">
        <v>620</v>
      </c>
      <c r="E237" s="362"/>
      <c r="F237" s="165">
        <f>F238</f>
        <v>1150</v>
      </c>
      <c r="G237" s="338"/>
      <c r="H237" s="165">
        <f>H238</f>
        <v>450</v>
      </c>
      <c r="I237" s="338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5" t="s">
        <v>622</v>
      </c>
      <c r="B238" s="203" t="s">
        <v>7</v>
      </c>
      <c r="C238" s="4" t="s">
        <v>22</v>
      </c>
      <c r="D238" s="160" t="s">
        <v>623</v>
      </c>
      <c r="E238" s="362"/>
      <c r="F238" s="165">
        <f>F239</f>
        <v>1150</v>
      </c>
      <c r="G238" s="338"/>
      <c r="H238" s="165">
        <f>H239</f>
        <v>450</v>
      </c>
      <c r="I238" s="338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0" t="s">
        <v>122</v>
      </c>
      <c r="B239" s="203" t="s">
        <v>7</v>
      </c>
      <c r="C239" s="4" t="s">
        <v>22</v>
      </c>
      <c r="D239" s="160" t="s">
        <v>623</v>
      </c>
      <c r="E239" s="362" t="s">
        <v>37</v>
      </c>
      <c r="F239" s="165">
        <f>F240</f>
        <v>1150</v>
      </c>
      <c r="G239" s="338"/>
      <c r="H239" s="165">
        <f>H240</f>
        <v>450</v>
      </c>
      <c r="I239" s="338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0" t="s">
        <v>53</v>
      </c>
      <c r="B240" s="203" t="s">
        <v>7</v>
      </c>
      <c r="C240" s="4" t="s">
        <v>22</v>
      </c>
      <c r="D240" s="160" t="s">
        <v>623</v>
      </c>
      <c r="E240" s="362" t="s">
        <v>67</v>
      </c>
      <c r="F240" s="165">
        <f>'ведом. 2024-2026'!AD171</f>
        <v>1150</v>
      </c>
      <c r="G240" s="338"/>
      <c r="H240" s="165">
        <f>'ведом. 2024-2026'!AE171</f>
        <v>450</v>
      </c>
      <c r="I240" s="338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0" t="s">
        <v>395</v>
      </c>
      <c r="B241" s="203" t="s">
        <v>7</v>
      </c>
      <c r="C241" s="4" t="s">
        <v>36</v>
      </c>
      <c r="D241" s="29"/>
      <c r="E241" s="359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6" t="s">
        <v>165</v>
      </c>
      <c r="B242" s="203" t="s">
        <v>7</v>
      </c>
      <c r="C242" s="4" t="s">
        <v>36</v>
      </c>
      <c r="D242" s="29" t="s">
        <v>104</v>
      </c>
      <c r="E242" s="359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6" t="s">
        <v>669</v>
      </c>
      <c r="B243" s="203" t="s">
        <v>7</v>
      </c>
      <c r="C243" s="4" t="s">
        <v>36</v>
      </c>
      <c r="D243" s="160" t="s">
        <v>109</v>
      </c>
      <c r="E243" s="362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4" t="s">
        <v>616</v>
      </c>
      <c r="B244" s="203" t="s">
        <v>7</v>
      </c>
      <c r="C244" s="4" t="s">
        <v>36</v>
      </c>
      <c r="D244" s="160" t="s">
        <v>176</v>
      </c>
      <c r="E244" s="287"/>
      <c r="F244" s="165">
        <f>F245</f>
        <v>340</v>
      </c>
      <c r="G244" s="338"/>
      <c r="H244" s="165">
        <f>H245</f>
        <v>340</v>
      </c>
      <c r="I244" s="338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6" t="s">
        <v>175</v>
      </c>
      <c r="B245" s="203" t="s">
        <v>7</v>
      </c>
      <c r="C245" s="4" t="s">
        <v>36</v>
      </c>
      <c r="D245" s="160" t="s">
        <v>615</v>
      </c>
      <c r="E245" s="362"/>
      <c r="F245" s="165">
        <f>F246</f>
        <v>340</v>
      </c>
      <c r="G245" s="338"/>
      <c r="H245" s="165">
        <f>H246</f>
        <v>340</v>
      </c>
      <c r="I245" s="338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09" t="s">
        <v>122</v>
      </c>
      <c r="B246" s="203" t="s">
        <v>7</v>
      </c>
      <c r="C246" s="4" t="s">
        <v>36</v>
      </c>
      <c r="D246" s="160" t="s">
        <v>615</v>
      </c>
      <c r="E246" s="367" t="s">
        <v>37</v>
      </c>
      <c r="F246" s="165">
        <f>F247</f>
        <v>340</v>
      </c>
      <c r="G246" s="338"/>
      <c r="H246" s="165">
        <f>H247</f>
        <v>340</v>
      </c>
      <c r="I246" s="338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09" t="s">
        <v>53</v>
      </c>
      <c r="B247" s="203" t="s">
        <v>7</v>
      </c>
      <c r="C247" s="4" t="s">
        <v>36</v>
      </c>
      <c r="D247" s="160" t="s">
        <v>615</v>
      </c>
      <c r="E247" s="367" t="s">
        <v>67</v>
      </c>
      <c r="F247" s="165">
        <f>'ведом. 2024-2026'!AD178</f>
        <v>340</v>
      </c>
      <c r="G247" s="338"/>
      <c r="H247" s="165">
        <f xml:space="preserve"> 'ведом. 2024-2026'!AE178</f>
        <v>340</v>
      </c>
      <c r="I247" s="338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0" t="s">
        <v>617</v>
      </c>
      <c r="B248" s="203" t="s">
        <v>7</v>
      </c>
      <c r="C248" s="4" t="s">
        <v>36</v>
      </c>
      <c r="D248" s="160" t="s">
        <v>618</v>
      </c>
      <c r="E248" s="362"/>
      <c r="F248" s="165">
        <f>F249</f>
        <v>227</v>
      </c>
      <c r="G248" s="338"/>
      <c r="H248" s="165">
        <f>H249</f>
        <v>227</v>
      </c>
      <c r="I248" s="338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0" t="s">
        <v>175</v>
      </c>
      <c r="B249" s="203" t="s">
        <v>7</v>
      </c>
      <c r="C249" s="4" t="s">
        <v>36</v>
      </c>
      <c r="D249" s="160" t="s">
        <v>619</v>
      </c>
      <c r="E249" s="362"/>
      <c r="F249" s="165">
        <f>F250</f>
        <v>227</v>
      </c>
      <c r="G249" s="338"/>
      <c r="H249" s="165">
        <f>H250</f>
        <v>227</v>
      </c>
      <c r="I249" s="338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0" t="s">
        <v>122</v>
      </c>
      <c r="B250" s="203" t="s">
        <v>7</v>
      </c>
      <c r="C250" s="4" t="s">
        <v>36</v>
      </c>
      <c r="D250" s="160" t="s">
        <v>619</v>
      </c>
      <c r="E250" s="362" t="s">
        <v>37</v>
      </c>
      <c r="F250" s="165">
        <f>F251</f>
        <v>227</v>
      </c>
      <c r="G250" s="338"/>
      <c r="H250" s="165">
        <f>H251</f>
        <v>227</v>
      </c>
      <c r="I250" s="338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0" t="s">
        <v>53</v>
      </c>
      <c r="B251" s="203" t="s">
        <v>7</v>
      </c>
      <c r="C251" s="4" t="s">
        <v>36</v>
      </c>
      <c r="D251" s="160" t="s">
        <v>619</v>
      </c>
      <c r="E251" s="362" t="s">
        <v>67</v>
      </c>
      <c r="F251" s="165">
        <f>'ведом. 2024-2026'!AD182</f>
        <v>227</v>
      </c>
      <c r="G251" s="338"/>
      <c r="H251" s="165">
        <f>'ведом. 2024-2026'!AE182</f>
        <v>227</v>
      </c>
      <c r="I251" s="338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6" t="s">
        <v>383</v>
      </c>
      <c r="B252" s="203" t="s">
        <v>7</v>
      </c>
      <c r="C252" s="4" t="s">
        <v>36</v>
      </c>
      <c r="D252" s="160" t="s">
        <v>106</v>
      </c>
      <c r="E252" s="360"/>
      <c r="F252" s="165">
        <f>F253</f>
        <v>702.4</v>
      </c>
      <c r="G252" s="338"/>
      <c r="H252" s="165">
        <f>H253</f>
        <v>694</v>
      </c>
      <c r="I252" s="338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4" t="s">
        <v>624</v>
      </c>
      <c r="B253" s="203" t="s">
        <v>7</v>
      </c>
      <c r="C253" s="4" t="s">
        <v>36</v>
      </c>
      <c r="D253" s="160" t="s">
        <v>127</v>
      </c>
      <c r="E253" s="362"/>
      <c r="F253" s="165">
        <f>F254</f>
        <v>702.4</v>
      </c>
      <c r="G253" s="338"/>
      <c r="H253" s="165">
        <f>H254</f>
        <v>694</v>
      </c>
      <c r="I253" s="338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0" t="s">
        <v>178</v>
      </c>
      <c r="B254" s="203" t="s">
        <v>7</v>
      </c>
      <c r="C254" s="4" t="s">
        <v>36</v>
      </c>
      <c r="D254" s="160" t="s">
        <v>179</v>
      </c>
      <c r="E254" s="360"/>
      <c r="F254" s="165">
        <f>F255+F257</f>
        <v>702.4</v>
      </c>
      <c r="G254" s="338"/>
      <c r="H254" s="165">
        <f>H255+H257</f>
        <v>694</v>
      </c>
      <c r="I254" s="338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0" t="s">
        <v>122</v>
      </c>
      <c r="B255" s="203" t="s">
        <v>7</v>
      </c>
      <c r="C255" s="4" t="s">
        <v>36</v>
      </c>
      <c r="D255" s="160" t="s">
        <v>179</v>
      </c>
      <c r="E255" s="362" t="s">
        <v>37</v>
      </c>
      <c r="F255" s="165">
        <f>F256</f>
        <v>333.4</v>
      </c>
      <c r="G255" s="338"/>
      <c r="H255" s="165">
        <f>H256</f>
        <v>325</v>
      </c>
      <c r="I255" s="338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0" t="s">
        <v>53</v>
      </c>
      <c r="B256" s="203" t="s">
        <v>7</v>
      </c>
      <c r="C256" s="4" t="s">
        <v>36</v>
      </c>
      <c r="D256" s="160" t="s">
        <v>179</v>
      </c>
      <c r="E256" s="362" t="s">
        <v>67</v>
      </c>
      <c r="F256" s="165">
        <f>'ведом. 2024-2026'!AD187</f>
        <v>333.4</v>
      </c>
      <c r="G256" s="338"/>
      <c r="H256" s="165">
        <f>'ведом. 2024-2026'!AE187</f>
        <v>325</v>
      </c>
      <c r="I256" s="338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0" t="s">
        <v>62</v>
      </c>
      <c r="B257" s="203" t="s">
        <v>7</v>
      </c>
      <c r="C257" s="4" t="s">
        <v>36</v>
      </c>
      <c r="D257" s="160" t="s">
        <v>179</v>
      </c>
      <c r="E257" s="362" t="s">
        <v>421</v>
      </c>
      <c r="F257" s="165">
        <f>F258</f>
        <v>369</v>
      </c>
      <c r="G257" s="338"/>
      <c r="H257" s="165">
        <f>H258</f>
        <v>369</v>
      </c>
      <c r="I257" s="338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0" t="s">
        <v>63</v>
      </c>
      <c r="B258" s="203" t="s">
        <v>7</v>
      </c>
      <c r="C258" s="4" t="s">
        <v>36</v>
      </c>
      <c r="D258" s="160" t="s">
        <v>179</v>
      </c>
      <c r="E258" s="362" t="s">
        <v>422</v>
      </c>
      <c r="F258" s="165">
        <f>'ведом. 2024-2026'!AD189</f>
        <v>369</v>
      </c>
      <c r="G258" s="338"/>
      <c r="H258" s="165">
        <f>'ведом. 2024-2026'!AE189</f>
        <v>369</v>
      </c>
      <c r="I258" s="338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0" t="s">
        <v>625</v>
      </c>
      <c r="B259" s="203" t="s">
        <v>7</v>
      </c>
      <c r="C259" s="4" t="s">
        <v>36</v>
      </c>
      <c r="D259" s="160" t="s">
        <v>110</v>
      </c>
      <c r="E259" s="362"/>
      <c r="F259" s="165">
        <f>F260</f>
        <v>770</v>
      </c>
      <c r="G259" s="338"/>
      <c r="H259" s="165">
        <f>H260</f>
        <v>770</v>
      </c>
      <c r="I259" s="338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0" t="s">
        <v>626</v>
      </c>
      <c r="B260" s="203" t="s">
        <v>7</v>
      </c>
      <c r="C260" s="4" t="s">
        <v>36</v>
      </c>
      <c r="D260" s="160" t="s">
        <v>627</v>
      </c>
      <c r="E260" s="362"/>
      <c r="F260" s="165">
        <f>F261</f>
        <v>770</v>
      </c>
      <c r="G260" s="338"/>
      <c r="H260" s="165">
        <f>H261</f>
        <v>770</v>
      </c>
      <c r="I260" s="338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0" t="s">
        <v>177</v>
      </c>
      <c r="B261" s="203" t="s">
        <v>7</v>
      </c>
      <c r="C261" s="4" t="s">
        <v>36</v>
      </c>
      <c r="D261" s="160" t="s">
        <v>628</v>
      </c>
      <c r="E261" s="362"/>
      <c r="F261" s="165">
        <f>F262+F264</f>
        <v>770</v>
      </c>
      <c r="G261" s="338"/>
      <c r="H261" s="165">
        <f>H262+H264</f>
        <v>770</v>
      </c>
      <c r="I261" s="338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0" t="s">
        <v>122</v>
      </c>
      <c r="B262" s="203" t="s">
        <v>7</v>
      </c>
      <c r="C262" s="4" t="s">
        <v>36</v>
      </c>
      <c r="D262" s="160" t="s">
        <v>628</v>
      </c>
      <c r="E262" s="362" t="s">
        <v>37</v>
      </c>
      <c r="F262" s="165">
        <f>F263</f>
        <v>0</v>
      </c>
      <c r="G262" s="338"/>
      <c r="H262" s="165">
        <f>H263</f>
        <v>70</v>
      </c>
      <c r="I262" s="338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0" t="s">
        <v>53</v>
      </c>
      <c r="B263" s="203" t="s">
        <v>7</v>
      </c>
      <c r="C263" s="4" t="s">
        <v>36</v>
      </c>
      <c r="D263" s="160" t="s">
        <v>628</v>
      </c>
      <c r="E263" s="362" t="s">
        <v>67</v>
      </c>
      <c r="F263" s="165">
        <f>'ведом. 2024-2026'!AD194</f>
        <v>0</v>
      </c>
      <c r="G263" s="338"/>
      <c r="H263" s="165">
        <f>'ведом. 2024-2026'!AE194</f>
        <v>70</v>
      </c>
      <c r="I263" s="338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0" t="s">
        <v>62</v>
      </c>
      <c r="B264" s="203" t="s">
        <v>7</v>
      </c>
      <c r="C264" s="4" t="s">
        <v>36</v>
      </c>
      <c r="D264" s="160" t="s">
        <v>628</v>
      </c>
      <c r="E264" s="362" t="s">
        <v>421</v>
      </c>
      <c r="F264" s="165">
        <f>F265</f>
        <v>770</v>
      </c>
      <c r="G264" s="338"/>
      <c r="H264" s="165">
        <f>H265</f>
        <v>700</v>
      </c>
      <c r="I264" s="338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0" t="s">
        <v>63</v>
      </c>
      <c r="B265" s="203" t="s">
        <v>7</v>
      </c>
      <c r="C265" s="4" t="s">
        <v>36</v>
      </c>
      <c r="D265" s="160" t="s">
        <v>628</v>
      </c>
      <c r="E265" s="362" t="s">
        <v>422</v>
      </c>
      <c r="F265" s="165">
        <f>'ведом. 2024-2026'!AD196</f>
        <v>770</v>
      </c>
      <c r="G265" s="338"/>
      <c r="H265" s="165">
        <f>'ведом. 2024-2026'!AE196</f>
        <v>700</v>
      </c>
      <c r="I265" s="338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4" t="s">
        <v>48</v>
      </c>
      <c r="B266" s="203" t="s">
        <v>7</v>
      </c>
      <c r="C266" s="4" t="s">
        <v>36</v>
      </c>
      <c r="D266" s="160" t="s">
        <v>107</v>
      </c>
      <c r="E266" s="362"/>
      <c r="F266" s="165">
        <f>F267</f>
        <v>26866.3</v>
      </c>
      <c r="G266" s="338"/>
      <c r="H266" s="165">
        <f t="shared" ref="H266:J267" si="32">H267</f>
        <v>25455.399999999998</v>
      </c>
      <c r="I266" s="338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4" t="s">
        <v>283</v>
      </c>
      <c r="B267" s="203" t="s">
        <v>7</v>
      </c>
      <c r="C267" s="4" t="s">
        <v>36</v>
      </c>
      <c r="D267" s="160" t="s">
        <v>376</v>
      </c>
      <c r="E267" s="362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4" t="s">
        <v>182</v>
      </c>
      <c r="B268" s="203" t="s">
        <v>7</v>
      </c>
      <c r="C268" s="4" t="s">
        <v>36</v>
      </c>
      <c r="D268" s="160" t="s">
        <v>183</v>
      </c>
      <c r="E268" s="362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0" t="s">
        <v>153</v>
      </c>
      <c r="B269" s="203" t="s">
        <v>7</v>
      </c>
      <c r="C269" s="4" t="s">
        <v>36</v>
      </c>
      <c r="D269" s="160" t="s">
        <v>183</v>
      </c>
      <c r="E269" s="362" t="s">
        <v>129</v>
      </c>
      <c r="F269" s="165">
        <f>F270</f>
        <v>25162.6</v>
      </c>
      <c r="G269" s="338"/>
      <c r="H269" s="165">
        <f>H270</f>
        <v>24062.6</v>
      </c>
      <c r="I269" s="338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0" t="s">
        <v>70</v>
      </c>
      <c r="B270" s="203" t="s">
        <v>7</v>
      </c>
      <c r="C270" s="4" t="s">
        <v>36</v>
      </c>
      <c r="D270" s="160" t="s">
        <v>183</v>
      </c>
      <c r="E270" s="362" t="s">
        <v>130</v>
      </c>
      <c r="F270" s="165">
        <f>'ведом. 2024-2026'!AD201</f>
        <v>25162.6</v>
      </c>
      <c r="G270" s="338"/>
      <c r="H270" s="165">
        <f>'ведом. 2024-2026'!AE201</f>
        <v>24062.6</v>
      </c>
      <c r="I270" s="338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0" t="s">
        <v>122</v>
      </c>
      <c r="B271" s="1" t="s">
        <v>7</v>
      </c>
      <c r="C271" s="4" t="s">
        <v>36</v>
      </c>
      <c r="D271" s="323" t="s">
        <v>183</v>
      </c>
      <c r="E271" s="488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0" t="s">
        <v>53</v>
      </c>
      <c r="B272" s="1" t="s">
        <v>7</v>
      </c>
      <c r="C272" s="4" t="s">
        <v>36</v>
      </c>
      <c r="D272" s="323" t="s">
        <v>183</v>
      </c>
      <c r="E272" s="488" t="s">
        <v>67</v>
      </c>
      <c r="F272" s="165">
        <f>'ведом. 2024-2026'!AD203</f>
        <v>1703.6999999999998</v>
      </c>
      <c r="G272" s="338"/>
      <c r="H272" s="165">
        <f>'ведом. 2024-2026'!AE203</f>
        <v>1392.8</v>
      </c>
      <c r="I272" s="338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0" t="s">
        <v>154</v>
      </c>
      <c r="B273" s="203" t="s">
        <v>7</v>
      </c>
      <c r="C273" s="4">
        <v>14</v>
      </c>
      <c r="D273" s="29"/>
      <c r="E273" s="362"/>
      <c r="F273" s="165">
        <f>F274</f>
        <v>16684.3</v>
      </c>
      <c r="G273" s="338"/>
      <c r="H273" s="165">
        <f>H274</f>
        <v>19082.2</v>
      </c>
      <c r="I273" s="338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6" t="s">
        <v>165</v>
      </c>
      <c r="B274" s="203" t="s">
        <v>7</v>
      </c>
      <c r="C274" s="4">
        <v>14</v>
      </c>
      <c r="D274" s="29" t="s">
        <v>104</v>
      </c>
      <c r="E274" s="362"/>
      <c r="F274" s="165">
        <f>F275</f>
        <v>16684.3</v>
      </c>
      <c r="G274" s="338"/>
      <c r="H274" s="165">
        <f>H275</f>
        <v>19082.2</v>
      </c>
      <c r="I274" s="338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6" t="s">
        <v>166</v>
      </c>
      <c r="B275" s="203" t="s">
        <v>7</v>
      </c>
      <c r="C275" s="4">
        <v>14</v>
      </c>
      <c r="D275" s="29" t="s">
        <v>108</v>
      </c>
      <c r="E275" s="362"/>
      <c r="F275" s="165">
        <f>F276+F280</f>
        <v>16684.3</v>
      </c>
      <c r="G275" s="338"/>
      <c r="H275" s="165">
        <f>H276+H280</f>
        <v>19082.2</v>
      </c>
      <c r="I275" s="338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4" t="s">
        <v>167</v>
      </c>
      <c r="B276" s="203" t="s">
        <v>7</v>
      </c>
      <c r="C276" s="4">
        <v>14</v>
      </c>
      <c r="D276" s="160" t="s">
        <v>125</v>
      </c>
      <c r="E276" s="359"/>
      <c r="F276" s="165">
        <f>F277</f>
        <v>64.8</v>
      </c>
      <c r="G276" s="338"/>
      <c r="H276" s="165">
        <f>H277</f>
        <v>64.8</v>
      </c>
      <c r="I276" s="338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4" t="s">
        <v>168</v>
      </c>
      <c r="B277" s="203" t="s">
        <v>7</v>
      </c>
      <c r="C277" s="4">
        <v>14</v>
      </c>
      <c r="D277" s="160" t="s">
        <v>169</v>
      </c>
      <c r="E277" s="359"/>
      <c r="F277" s="165">
        <f>F278</f>
        <v>64.8</v>
      </c>
      <c r="G277" s="338"/>
      <c r="H277" s="165">
        <f>H278</f>
        <v>64.8</v>
      </c>
      <c r="I277" s="338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09" t="s">
        <v>62</v>
      </c>
      <c r="B278" s="203" t="s">
        <v>7</v>
      </c>
      <c r="C278" s="4">
        <v>14</v>
      </c>
      <c r="D278" s="160" t="s">
        <v>169</v>
      </c>
      <c r="E278" s="360">
        <v>600</v>
      </c>
      <c r="F278" s="165">
        <f>F279</f>
        <v>64.8</v>
      </c>
      <c r="G278" s="338"/>
      <c r="H278" s="165">
        <f>H279</f>
        <v>64.8</v>
      </c>
      <c r="I278" s="338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09" t="s">
        <v>392</v>
      </c>
      <c r="B279" s="203" t="s">
        <v>7</v>
      </c>
      <c r="C279" s="4">
        <v>14</v>
      </c>
      <c r="D279" s="160" t="s">
        <v>169</v>
      </c>
      <c r="E279" s="360">
        <v>630</v>
      </c>
      <c r="F279" s="165">
        <f>'ведом. 2024-2026'!AD210</f>
        <v>64.8</v>
      </c>
      <c r="G279" s="338"/>
      <c r="H279" s="165">
        <f>'ведом. 2024-2026'!AE210</f>
        <v>64.8</v>
      </c>
      <c r="I279" s="338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4" t="s">
        <v>171</v>
      </c>
      <c r="B280" s="203" t="s">
        <v>7</v>
      </c>
      <c r="C280" s="4" t="s">
        <v>44</v>
      </c>
      <c r="D280" s="160" t="s">
        <v>172</v>
      </c>
      <c r="E280" s="360"/>
      <c r="F280" s="165">
        <f t="shared" ref="F280:J281" si="33">F281</f>
        <v>16619.5</v>
      </c>
      <c r="G280" s="338"/>
      <c r="H280" s="165">
        <f t="shared" si="33"/>
        <v>19017.400000000001</v>
      </c>
      <c r="I280" s="338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6" t="s">
        <v>173</v>
      </c>
      <c r="B281" s="203" t="s">
        <v>7</v>
      </c>
      <c r="C281" s="4" t="s">
        <v>44</v>
      </c>
      <c r="D281" s="160" t="s">
        <v>174</v>
      </c>
      <c r="E281" s="360"/>
      <c r="F281" s="165">
        <f>F282</f>
        <v>16619.5</v>
      </c>
      <c r="G281" s="338"/>
      <c r="H281" s="165">
        <f t="shared" si="33"/>
        <v>19017.400000000001</v>
      </c>
      <c r="I281" s="338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0" t="s">
        <v>122</v>
      </c>
      <c r="B282" s="203" t="s">
        <v>7</v>
      </c>
      <c r="C282" s="4" t="s">
        <v>44</v>
      </c>
      <c r="D282" s="160" t="s">
        <v>174</v>
      </c>
      <c r="E282" s="360">
        <v>200</v>
      </c>
      <c r="F282" s="165">
        <f>F283</f>
        <v>16619.5</v>
      </c>
      <c r="G282" s="338"/>
      <c r="H282" s="165">
        <f>H283</f>
        <v>19017.400000000001</v>
      </c>
      <c r="I282" s="338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0" t="s">
        <v>53</v>
      </c>
      <c r="B283" s="203" t="s">
        <v>7</v>
      </c>
      <c r="C283" s="4" t="s">
        <v>44</v>
      </c>
      <c r="D283" s="160" t="s">
        <v>174</v>
      </c>
      <c r="E283" s="360">
        <v>240</v>
      </c>
      <c r="F283" s="165">
        <f>'ведом. 2024-2026'!AD214</f>
        <v>16619.5</v>
      </c>
      <c r="G283" s="338"/>
      <c r="H283" s="165">
        <f>'ведом. 2024-2026'!AE214</f>
        <v>19017.400000000001</v>
      </c>
      <c r="I283" s="338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1" t="s">
        <v>45</v>
      </c>
      <c r="B284" s="205" t="s">
        <v>49</v>
      </c>
      <c r="C284" s="200"/>
      <c r="D284" s="299"/>
      <c r="E284" s="364"/>
      <c r="F284" s="167">
        <f t="shared" ref="F284:K284" si="34">F294+F355+F312+F340+F285</f>
        <v>178567.3</v>
      </c>
      <c r="G284" s="381">
        <f t="shared" si="34"/>
        <v>1301</v>
      </c>
      <c r="H284" s="167">
        <f t="shared" si="34"/>
        <v>109208.59999999999</v>
      </c>
      <c r="I284" s="381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09" t="s">
        <v>15</v>
      </c>
      <c r="B285" s="11" t="s">
        <v>49</v>
      </c>
      <c r="C285" s="4" t="s">
        <v>5</v>
      </c>
      <c r="D285" s="356"/>
      <c r="E285" s="368"/>
      <c r="F285" s="165">
        <f t="shared" ref="F285:K288" si="35">F286</f>
        <v>954</v>
      </c>
      <c r="G285" s="338">
        <f t="shared" si="35"/>
        <v>954</v>
      </c>
      <c r="H285" s="165">
        <f t="shared" si="35"/>
        <v>755</v>
      </c>
      <c r="I285" s="338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2" t="s">
        <v>250</v>
      </c>
      <c r="B286" s="11" t="s">
        <v>49</v>
      </c>
      <c r="C286" s="4" t="s">
        <v>5</v>
      </c>
      <c r="D286" s="160" t="s">
        <v>141</v>
      </c>
      <c r="E286" s="368"/>
      <c r="F286" s="165">
        <f t="shared" si="35"/>
        <v>954</v>
      </c>
      <c r="G286" s="338">
        <f t="shared" si="35"/>
        <v>954</v>
      </c>
      <c r="H286" s="165">
        <f t="shared" si="35"/>
        <v>755</v>
      </c>
      <c r="I286" s="338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0" t="s">
        <v>463</v>
      </c>
      <c r="B287" s="11" t="s">
        <v>49</v>
      </c>
      <c r="C287" s="4" t="s">
        <v>5</v>
      </c>
      <c r="D287" s="160" t="s">
        <v>251</v>
      </c>
      <c r="E287" s="368"/>
      <c r="F287" s="165">
        <f t="shared" si="35"/>
        <v>954</v>
      </c>
      <c r="G287" s="338">
        <f t="shared" si="35"/>
        <v>954</v>
      </c>
      <c r="H287" s="165">
        <f t="shared" si="35"/>
        <v>755</v>
      </c>
      <c r="I287" s="338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2" t="s">
        <v>581</v>
      </c>
      <c r="B288" s="11" t="s">
        <v>49</v>
      </c>
      <c r="C288" s="4" t="s">
        <v>5</v>
      </c>
      <c r="D288" s="160" t="s">
        <v>252</v>
      </c>
      <c r="E288" s="368"/>
      <c r="F288" s="165">
        <f t="shared" si="35"/>
        <v>954</v>
      </c>
      <c r="G288" s="338">
        <f t="shared" si="35"/>
        <v>954</v>
      </c>
      <c r="H288" s="165">
        <f t="shared" si="35"/>
        <v>755</v>
      </c>
      <c r="I288" s="338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2" t="s">
        <v>461</v>
      </c>
      <c r="B289" s="11" t="s">
        <v>49</v>
      </c>
      <c r="C289" s="4" t="s">
        <v>5</v>
      </c>
      <c r="D289" s="160" t="s">
        <v>253</v>
      </c>
      <c r="E289" s="360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0" t="s">
        <v>41</v>
      </c>
      <c r="B290" s="11" t="s">
        <v>49</v>
      </c>
      <c r="C290" s="4" t="s">
        <v>5</v>
      </c>
      <c r="D290" s="160" t="s">
        <v>253</v>
      </c>
      <c r="E290" s="360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0" t="s">
        <v>98</v>
      </c>
      <c r="B291" s="11" t="s">
        <v>49</v>
      </c>
      <c r="C291" s="4" t="s">
        <v>5</v>
      </c>
      <c r="D291" s="160" t="s">
        <v>253</v>
      </c>
      <c r="E291" s="360">
        <v>120</v>
      </c>
      <c r="F291" s="165">
        <f>'ведом. 2024-2026'!AD837</f>
        <v>141</v>
      </c>
      <c r="G291" s="338">
        <f>F291</f>
        <v>141</v>
      </c>
      <c r="H291" s="165">
        <f>'ведом. 2024-2026'!AE837</f>
        <v>0</v>
      </c>
      <c r="I291" s="338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09" t="s">
        <v>122</v>
      </c>
      <c r="B292" s="11" t="s">
        <v>49</v>
      </c>
      <c r="C292" s="4" t="s">
        <v>5</v>
      </c>
      <c r="D292" s="160" t="s">
        <v>253</v>
      </c>
      <c r="E292" s="359">
        <v>200</v>
      </c>
      <c r="F292" s="165">
        <f t="shared" ref="F292:K292" si="37">F293</f>
        <v>813</v>
      </c>
      <c r="G292" s="338">
        <f t="shared" si="37"/>
        <v>813</v>
      </c>
      <c r="H292" s="165">
        <f t="shared" si="37"/>
        <v>755</v>
      </c>
      <c r="I292" s="338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09" t="s">
        <v>53</v>
      </c>
      <c r="B293" s="11" t="s">
        <v>49</v>
      </c>
      <c r="C293" s="4" t="s">
        <v>5</v>
      </c>
      <c r="D293" s="160" t="s">
        <v>253</v>
      </c>
      <c r="E293" s="360">
        <v>240</v>
      </c>
      <c r="F293" s="165">
        <f>'ведом. 2024-2026'!AD839</f>
        <v>813</v>
      </c>
      <c r="G293" s="338">
        <f>F293</f>
        <v>813</v>
      </c>
      <c r="H293" s="165">
        <f>'ведом. 2024-2026'!AE839</f>
        <v>755</v>
      </c>
      <c r="I293" s="338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09" t="s">
        <v>73</v>
      </c>
      <c r="B294" s="203" t="s">
        <v>49</v>
      </c>
      <c r="C294" s="4" t="s">
        <v>16</v>
      </c>
      <c r="D294" s="29"/>
      <c r="E294" s="359"/>
      <c r="F294" s="165">
        <f>F295+F302</f>
        <v>37558.6</v>
      </c>
      <c r="G294" s="338"/>
      <c r="H294" s="165">
        <f>H295+H302</f>
        <v>25513.699999999997</v>
      </c>
      <c r="I294" s="338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2" t="s">
        <v>192</v>
      </c>
      <c r="B295" s="204" t="s">
        <v>49</v>
      </c>
      <c r="C295" s="198" t="s">
        <v>16</v>
      </c>
      <c r="D295" s="160" t="s">
        <v>114</v>
      </c>
      <c r="E295" s="361"/>
      <c r="F295" s="165">
        <f t="shared" ref="F295:J300" si="38">F296</f>
        <v>37443.599999999999</v>
      </c>
      <c r="G295" s="338"/>
      <c r="H295" s="165">
        <f t="shared" si="38"/>
        <v>25513.599999999999</v>
      </c>
      <c r="I295" s="338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2" t="s">
        <v>196</v>
      </c>
      <c r="B296" s="204" t="s">
        <v>49</v>
      </c>
      <c r="C296" s="198" t="s">
        <v>16</v>
      </c>
      <c r="D296" s="160" t="s">
        <v>197</v>
      </c>
      <c r="E296" s="361"/>
      <c r="F296" s="165">
        <f t="shared" si="38"/>
        <v>37443.599999999999</v>
      </c>
      <c r="G296" s="338"/>
      <c r="H296" s="165">
        <f t="shared" si="38"/>
        <v>25513.599999999999</v>
      </c>
      <c r="I296" s="338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2" t="s">
        <v>198</v>
      </c>
      <c r="B297" s="204" t="s">
        <v>49</v>
      </c>
      <c r="C297" s="198" t="s">
        <v>16</v>
      </c>
      <c r="D297" s="160" t="s">
        <v>199</v>
      </c>
      <c r="E297" s="361"/>
      <c r="F297" s="165">
        <f t="shared" si="38"/>
        <v>37443.599999999999</v>
      </c>
      <c r="G297" s="338"/>
      <c r="H297" s="165">
        <f t="shared" si="38"/>
        <v>25513.599999999999</v>
      </c>
      <c r="I297" s="338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7" t="s">
        <v>210</v>
      </c>
      <c r="B298" s="204" t="s">
        <v>49</v>
      </c>
      <c r="C298" s="198" t="s">
        <v>16</v>
      </c>
      <c r="D298" s="300" t="s">
        <v>211</v>
      </c>
      <c r="E298" s="361"/>
      <c r="F298" s="165">
        <f t="shared" si="38"/>
        <v>37443.599999999999</v>
      </c>
      <c r="G298" s="338"/>
      <c r="H298" s="165">
        <f t="shared" si="38"/>
        <v>25513.599999999999</v>
      </c>
      <c r="I298" s="338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5" t="s">
        <v>398</v>
      </c>
      <c r="B299" s="204" t="s">
        <v>49</v>
      </c>
      <c r="C299" s="198" t="s">
        <v>16</v>
      </c>
      <c r="D299" s="300" t="s">
        <v>331</v>
      </c>
      <c r="E299" s="361"/>
      <c r="F299" s="165">
        <f t="shared" si="38"/>
        <v>37443.599999999999</v>
      </c>
      <c r="G299" s="338"/>
      <c r="H299" s="165">
        <f t="shared" si="38"/>
        <v>25513.599999999999</v>
      </c>
      <c r="I299" s="338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09" t="s">
        <v>62</v>
      </c>
      <c r="B300" s="204" t="s">
        <v>49</v>
      </c>
      <c r="C300" s="198" t="s">
        <v>16</v>
      </c>
      <c r="D300" s="300" t="s">
        <v>331</v>
      </c>
      <c r="E300" s="361">
        <v>600</v>
      </c>
      <c r="F300" s="165">
        <f t="shared" si="38"/>
        <v>37443.599999999999</v>
      </c>
      <c r="G300" s="338"/>
      <c r="H300" s="165">
        <f t="shared" si="38"/>
        <v>25513.599999999999</v>
      </c>
      <c r="I300" s="338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09" t="s">
        <v>63</v>
      </c>
      <c r="B301" s="204" t="s">
        <v>49</v>
      </c>
      <c r="C301" s="198" t="s">
        <v>16</v>
      </c>
      <c r="D301" s="300" t="s">
        <v>331</v>
      </c>
      <c r="E301" s="361">
        <v>610</v>
      </c>
      <c r="F301" s="165">
        <f>'ведом. 2024-2026'!AD223</f>
        <v>37443.599999999999</v>
      </c>
      <c r="G301" s="338"/>
      <c r="H301" s="165">
        <f>'ведом. 2024-2026'!AE223</f>
        <v>25513.599999999999</v>
      </c>
      <c r="I301" s="338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2" t="s">
        <v>235</v>
      </c>
      <c r="B302" s="203" t="s">
        <v>49</v>
      </c>
      <c r="C302" s="4" t="s">
        <v>16</v>
      </c>
      <c r="D302" s="160" t="s">
        <v>236</v>
      </c>
      <c r="E302" s="359"/>
      <c r="F302" s="165">
        <f t="shared" ref="F302:J306" si="39">F303</f>
        <v>115</v>
      </c>
      <c r="G302" s="338"/>
      <c r="H302" s="165">
        <f t="shared" si="39"/>
        <v>0.1</v>
      </c>
      <c r="I302" s="338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2" t="s">
        <v>237</v>
      </c>
      <c r="B303" s="203" t="s">
        <v>49</v>
      </c>
      <c r="C303" s="4" t="s">
        <v>16</v>
      </c>
      <c r="D303" s="160" t="s">
        <v>238</v>
      </c>
      <c r="E303" s="360"/>
      <c r="F303" s="165">
        <f t="shared" si="39"/>
        <v>115</v>
      </c>
      <c r="G303" s="338"/>
      <c r="H303" s="165">
        <f t="shared" si="39"/>
        <v>0.1</v>
      </c>
      <c r="I303" s="338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4" t="s">
        <v>465</v>
      </c>
      <c r="B304" s="203" t="s">
        <v>49</v>
      </c>
      <c r="C304" s="4" t="s">
        <v>16</v>
      </c>
      <c r="D304" s="160" t="s">
        <v>357</v>
      </c>
      <c r="E304" s="360"/>
      <c r="F304" s="165">
        <f t="shared" si="39"/>
        <v>115</v>
      </c>
      <c r="G304" s="338"/>
      <c r="H304" s="165">
        <f t="shared" si="39"/>
        <v>0.1</v>
      </c>
      <c r="I304" s="338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3" t="s">
        <v>239</v>
      </c>
      <c r="B305" s="203" t="s">
        <v>49</v>
      </c>
      <c r="C305" s="4" t="s">
        <v>16</v>
      </c>
      <c r="D305" s="160" t="s">
        <v>358</v>
      </c>
      <c r="E305" s="360"/>
      <c r="F305" s="165">
        <f>F306+F309</f>
        <v>115</v>
      </c>
      <c r="G305" s="338"/>
      <c r="H305" s="165">
        <f>H306+H309</f>
        <v>0.1</v>
      </c>
      <c r="I305" s="338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3" t="s">
        <v>335</v>
      </c>
      <c r="B306" s="203" t="s">
        <v>49</v>
      </c>
      <c r="C306" s="4" t="s">
        <v>16</v>
      </c>
      <c r="D306" s="160" t="s">
        <v>359</v>
      </c>
      <c r="E306" s="360"/>
      <c r="F306" s="165">
        <f t="shared" si="39"/>
        <v>0.1</v>
      </c>
      <c r="G306" s="338"/>
      <c r="H306" s="165">
        <f t="shared" si="39"/>
        <v>0.1</v>
      </c>
      <c r="I306" s="338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09" t="s">
        <v>122</v>
      </c>
      <c r="B307" s="203" t="s">
        <v>49</v>
      </c>
      <c r="C307" s="4" t="s">
        <v>16</v>
      </c>
      <c r="D307" s="160" t="s">
        <v>359</v>
      </c>
      <c r="E307" s="360">
        <v>200</v>
      </c>
      <c r="F307" s="165">
        <f>'ведом. 2024-2026'!AD230</f>
        <v>0.1</v>
      </c>
      <c r="G307" s="338"/>
      <c r="H307" s="165">
        <f>'ведом. 2024-2026'!AE230</f>
        <v>0.1</v>
      </c>
      <c r="I307" s="338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09" t="s">
        <v>53</v>
      </c>
      <c r="B308" s="204" t="s">
        <v>49</v>
      </c>
      <c r="C308" s="198" t="s">
        <v>16</v>
      </c>
      <c r="D308" s="160" t="s">
        <v>359</v>
      </c>
      <c r="E308" s="360">
        <v>240</v>
      </c>
      <c r="F308" s="165">
        <f>'ведом. 2024-2026'!AD230</f>
        <v>0.1</v>
      </c>
      <c r="G308" s="338"/>
      <c r="H308" s="165">
        <f>'ведом. 2024-2026'!AE230</f>
        <v>0.1</v>
      </c>
      <c r="I308" s="338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09" t="s">
        <v>336</v>
      </c>
      <c r="B309" s="204" t="s">
        <v>49</v>
      </c>
      <c r="C309" s="198" t="s">
        <v>16</v>
      </c>
      <c r="D309" s="160" t="s">
        <v>360</v>
      </c>
      <c r="E309" s="360"/>
      <c r="F309" s="165">
        <f>F310</f>
        <v>114.9</v>
      </c>
      <c r="G309" s="338"/>
      <c r="H309" s="165">
        <f>H310</f>
        <v>0</v>
      </c>
      <c r="I309" s="338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09" t="s">
        <v>122</v>
      </c>
      <c r="B310" s="204" t="s">
        <v>49</v>
      </c>
      <c r="C310" s="198" t="s">
        <v>16</v>
      </c>
      <c r="D310" s="160" t="s">
        <v>360</v>
      </c>
      <c r="E310" s="360">
        <v>200</v>
      </c>
      <c r="F310" s="165">
        <f>F311</f>
        <v>114.9</v>
      </c>
      <c r="G310" s="338"/>
      <c r="H310" s="165">
        <f>H311</f>
        <v>0</v>
      </c>
      <c r="I310" s="338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09" t="s">
        <v>53</v>
      </c>
      <c r="B311" s="204" t="s">
        <v>49</v>
      </c>
      <c r="C311" s="198" t="s">
        <v>16</v>
      </c>
      <c r="D311" s="160" t="s">
        <v>360</v>
      </c>
      <c r="E311" s="360">
        <v>240</v>
      </c>
      <c r="F311" s="165">
        <f>'ведом. 2024-2026'!AD233</f>
        <v>114.9</v>
      </c>
      <c r="G311" s="338"/>
      <c r="H311" s="165">
        <f>'ведом. 2024-2026'!AE233</f>
        <v>0</v>
      </c>
      <c r="I311" s="338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09" t="s">
        <v>95</v>
      </c>
      <c r="B312" s="203" t="s">
        <v>49</v>
      </c>
      <c r="C312" s="4" t="s">
        <v>22</v>
      </c>
      <c r="D312" s="298"/>
      <c r="E312" s="360"/>
      <c r="F312" s="165">
        <f>F313+F330</f>
        <v>133484.4</v>
      </c>
      <c r="G312" s="338"/>
      <c r="H312" s="165">
        <f>H313+H330</f>
        <v>82134.2</v>
      </c>
      <c r="I312" s="338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2" t="s">
        <v>235</v>
      </c>
      <c r="B313" s="203" t="s">
        <v>49</v>
      </c>
      <c r="C313" s="4" t="s">
        <v>22</v>
      </c>
      <c r="D313" s="160" t="s">
        <v>236</v>
      </c>
      <c r="E313" s="360"/>
      <c r="F313" s="165">
        <f>F314+F325</f>
        <v>90352.4</v>
      </c>
      <c r="G313" s="338"/>
      <c r="H313" s="165">
        <f>H314+H325</f>
        <v>66153</v>
      </c>
      <c r="I313" s="338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2" t="s">
        <v>241</v>
      </c>
      <c r="B314" s="203" t="s">
        <v>49</v>
      </c>
      <c r="C314" s="4" t="s">
        <v>22</v>
      </c>
      <c r="D314" s="160" t="s">
        <v>242</v>
      </c>
      <c r="E314" s="360"/>
      <c r="F314" s="165">
        <f>F315</f>
        <v>70347.399999999994</v>
      </c>
      <c r="G314" s="338"/>
      <c r="H314" s="165">
        <f>H315</f>
        <v>53336</v>
      </c>
      <c r="I314" s="338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3" t="s">
        <v>240</v>
      </c>
      <c r="B315" s="206" t="s">
        <v>49</v>
      </c>
      <c r="C315" s="197" t="s">
        <v>22</v>
      </c>
      <c r="D315" s="160" t="s">
        <v>552</v>
      </c>
      <c r="E315" s="359"/>
      <c r="F315" s="165">
        <f>F319+F322+F316</f>
        <v>70347.399999999994</v>
      </c>
      <c r="G315" s="338"/>
      <c r="H315" s="165">
        <f>H319+H322+H316</f>
        <v>53336</v>
      </c>
      <c r="I315" s="338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3" t="s">
        <v>381</v>
      </c>
      <c r="B316" s="203" t="s">
        <v>49</v>
      </c>
      <c r="C316" s="4" t="s">
        <v>22</v>
      </c>
      <c r="D316" s="160" t="s">
        <v>553</v>
      </c>
      <c r="E316" s="359"/>
      <c r="F316" s="165">
        <f>F317</f>
        <v>1279.4000000000001</v>
      </c>
      <c r="G316" s="338"/>
      <c r="H316" s="165">
        <f>H317</f>
        <v>1000</v>
      </c>
      <c r="I316" s="338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0" t="s">
        <v>122</v>
      </c>
      <c r="B317" s="203" t="s">
        <v>49</v>
      </c>
      <c r="C317" s="4" t="s">
        <v>22</v>
      </c>
      <c r="D317" s="160" t="s">
        <v>553</v>
      </c>
      <c r="E317" s="360">
        <v>200</v>
      </c>
      <c r="F317" s="165">
        <f>F318</f>
        <v>1279.4000000000001</v>
      </c>
      <c r="G317" s="338"/>
      <c r="H317" s="165">
        <f>H318</f>
        <v>1000</v>
      </c>
      <c r="I317" s="338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0" t="s">
        <v>53</v>
      </c>
      <c r="B318" s="206" t="s">
        <v>49</v>
      </c>
      <c r="C318" s="197" t="s">
        <v>22</v>
      </c>
      <c r="D318" s="160" t="s">
        <v>553</v>
      </c>
      <c r="E318" s="360">
        <v>240</v>
      </c>
      <c r="F318" s="165">
        <f>'ведом. 2024-2026'!AD846</f>
        <v>1279.4000000000001</v>
      </c>
      <c r="G318" s="338"/>
      <c r="H318" s="165">
        <f>'ведом. 2024-2026'!AE846</f>
        <v>1000</v>
      </c>
      <c r="I318" s="338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5" t="s">
        <v>368</v>
      </c>
      <c r="B319" s="206" t="s">
        <v>49</v>
      </c>
      <c r="C319" s="197" t="s">
        <v>22</v>
      </c>
      <c r="D319" s="160" t="s">
        <v>554</v>
      </c>
      <c r="E319" s="360"/>
      <c r="F319" s="165">
        <f>F320</f>
        <v>13700</v>
      </c>
      <c r="G319" s="338"/>
      <c r="H319" s="165">
        <f>H320</f>
        <v>9000</v>
      </c>
      <c r="I319" s="338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09" t="s">
        <v>122</v>
      </c>
      <c r="B320" s="203" t="s">
        <v>49</v>
      </c>
      <c r="C320" s="4" t="s">
        <v>22</v>
      </c>
      <c r="D320" s="160" t="s">
        <v>554</v>
      </c>
      <c r="E320" s="360">
        <v>200</v>
      </c>
      <c r="F320" s="165">
        <f>F321</f>
        <v>13700</v>
      </c>
      <c r="G320" s="338"/>
      <c r="H320" s="165">
        <f>H321</f>
        <v>9000</v>
      </c>
      <c r="I320" s="338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09" t="s">
        <v>53</v>
      </c>
      <c r="B321" s="203" t="s">
        <v>49</v>
      </c>
      <c r="C321" s="4" t="s">
        <v>22</v>
      </c>
      <c r="D321" s="160" t="s">
        <v>554</v>
      </c>
      <c r="E321" s="360">
        <v>240</v>
      </c>
      <c r="F321" s="165">
        <f>'ведом. 2024-2026'!AD849</f>
        <v>13700</v>
      </c>
      <c r="G321" s="338"/>
      <c r="H321" s="165">
        <f>'ведом. 2024-2026'!AE849</f>
        <v>9000</v>
      </c>
      <c r="I321" s="338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3" t="s">
        <v>702</v>
      </c>
      <c r="B322" s="206" t="s">
        <v>49</v>
      </c>
      <c r="C322" s="197" t="s">
        <v>22</v>
      </c>
      <c r="D322" s="323" t="s">
        <v>701</v>
      </c>
      <c r="E322" s="360"/>
      <c r="F322" s="165">
        <f t="shared" ref="F322:J323" si="40">F323</f>
        <v>55368</v>
      </c>
      <c r="G322" s="338"/>
      <c r="H322" s="165">
        <f t="shared" si="40"/>
        <v>43336</v>
      </c>
      <c r="I322" s="338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09" t="s">
        <v>122</v>
      </c>
      <c r="B323" s="206" t="s">
        <v>49</v>
      </c>
      <c r="C323" s="197" t="s">
        <v>22</v>
      </c>
      <c r="D323" s="323" t="s">
        <v>701</v>
      </c>
      <c r="E323" s="360">
        <v>200</v>
      </c>
      <c r="F323" s="165">
        <f t="shared" si="40"/>
        <v>55368</v>
      </c>
      <c r="G323" s="338"/>
      <c r="H323" s="165">
        <f t="shared" si="40"/>
        <v>43336</v>
      </c>
      <c r="I323" s="338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09" t="s">
        <v>53</v>
      </c>
      <c r="B324" s="206" t="s">
        <v>49</v>
      </c>
      <c r="C324" s="197" t="s">
        <v>22</v>
      </c>
      <c r="D324" s="323" t="s">
        <v>701</v>
      </c>
      <c r="E324" s="360">
        <v>240</v>
      </c>
      <c r="F324" s="165">
        <f>'ведом. 2024-2026'!AD852</f>
        <v>55368</v>
      </c>
      <c r="G324" s="338"/>
      <c r="H324" s="165">
        <f>'ведом. 2024-2026'!AE852</f>
        <v>43336</v>
      </c>
      <c r="I324" s="338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2" t="s">
        <v>48</v>
      </c>
      <c r="B325" s="206" t="s">
        <v>49</v>
      </c>
      <c r="C325" s="197" t="s">
        <v>22</v>
      </c>
      <c r="D325" s="160" t="s">
        <v>361</v>
      </c>
      <c r="E325" s="359"/>
      <c r="F325" s="165">
        <f>F326</f>
        <v>20005</v>
      </c>
      <c r="G325" s="338"/>
      <c r="H325" s="165">
        <f>H326</f>
        <v>12817</v>
      </c>
      <c r="I325" s="338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2" t="s">
        <v>198</v>
      </c>
      <c r="B326" s="206" t="s">
        <v>49</v>
      </c>
      <c r="C326" s="197" t="s">
        <v>22</v>
      </c>
      <c r="D326" s="160" t="s">
        <v>362</v>
      </c>
      <c r="E326" s="360"/>
      <c r="F326" s="165">
        <f>F327</f>
        <v>20005</v>
      </c>
      <c r="G326" s="338"/>
      <c r="H326" s="165">
        <f>H327</f>
        <v>12817</v>
      </c>
      <c r="I326" s="338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7" t="s">
        <v>334</v>
      </c>
      <c r="B327" s="206" t="s">
        <v>49</v>
      </c>
      <c r="C327" s="197" t="s">
        <v>22</v>
      </c>
      <c r="D327" s="160" t="s">
        <v>363</v>
      </c>
      <c r="E327" s="360"/>
      <c r="F327" s="165">
        <f>F328</f>
        <v>20005</v>
      </c>
      <c r="G327" s="338"/>
      <c r="H327" s="165">
        <f>H328</f>
        <v>12817</v>
      </c>
      <c r="I327" s="338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09" t="s">
        <v>62</v>
      </c>
      <c r="B328" s="206" t="s">
        <v>49</v>
      </c>
      <c r="C328" s="197" t="s">
        <v>22</v>
      </c>
      <c r="D328" s="160" t="s">
        <v>363</v>
      </c>
      <c r="E328" s="360">
        <v>600</v>
      </c>
      <c r="F328" s="165">
        <f>F329</f>
        <v>20005</v>
      </c>
      <c r="G328" s="338"/>
      <c r="H328" s="165">
        <f>H329</f>
        <v>12817</v>
      </c>
      <c r="I328" s="338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09" t="s">
        <v>63</v>
      </c>
      <c r="B329" s="206" t="s">
        <v>49</v>
      </c>
      <c r="C329" s="197" t="s">
        <v>22</v>
      </c>
      <c r="D329" s="160" t="s">
        <v>363</v>
      </c>
      <c r="E329" s="360">
        <v>610</v>
      </c>
      <c r="F329" s="165">
        <f>'ведом. 2024-2026'!AD240</f>
        <v>20005</v>
      </c>
      <c r="G329" s="338"/>
      <c r="H329" s="165">
        <f>'ведом. 2024-2026'!AE240</f>
        <v>12817</v>
      </c>
      <c r="I329" s="338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6" t="s">
        <v>254</v>
      </c>
      <c r="B330" s="206" t="s">
        <v>49</v>
      </c>
      <c r="C330" s="197" t="s">
        <v>22</v>
      </c>
      <c r="D330" s="160" t="s">
        <v>255</v>
      </c>
      <c r="E330" s="360"/>
      <c r="F330" s="165">
        <f>F331</f>
        <v>43132</v>
      </c>
      <c r="G330" s="338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6" t="s">
        <v>596</v>
      </c>
      <c r="B331" s="206" t="s">
        <v>49</v>
      </c>
      <c r="C331" s="197" t="s">
        <v>22</v>
      </c>
      <c r="D331" s="160" t="s">
        <v>256</v>
      </c>
      <c r="E331" s="362"/>
      <c r="F331" s="165">
        <f>F332+F336</f>
        <v>43132</v>
      </c>
      <c r="G331" s="338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4" t="s">
        <v>597</v>
      </c>
      <c r="B332" s="206" t="s">
        <v>49</v>
      </c>
      <c r="C332" s="197" t="s">
        <v>22</v>
      </c>
      <c r="D332" s="160" t="s">
        <v>257</v>
      </c>
      <c r="E332" s="360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0" t="s">
        <v>488</v>
      </c>
      <c r="B333" s="206" t="s">
        <v>49</v>
      </c>
      <c r="C333" s="197" t="s">
        <v>22</v>
      </c>
      <c r="D333" s="323" t="s">
        <v>707</v>
      </c>
      <c r="E333" s="362"/>
      <c r="F333" s="165">
        <f>F334</f>
        <v>10982.6</v>
      </c>
      <c r="G333" s="338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0" t="s">
        <v>122</v>
      </c>
      <c r="B334" s="206" t="s">
        <v>49</v>
      </c>
      <c r="C334" s="197" t="s">
        <v>22</v>
      </c>
      <c r="D334" s="323" t="s">
        <v>707</v>
      </c>
      <c r="E334" s="362" t="s">
        <v>37</v>
      </c>
      <c r="F334" s="165">
        <f>F335</f>
        <v>10982.6</v>
      </c>
      <c r="G334" s="338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0" t="s">
        <v>53</v>
      </c>
      <c r="B335" s="206" t="s">
        <v>49</v>
      </c>
      <c r="C335" s="197" t="s">
        <v>22</v>
      </c>
      <c r="D335" s="323" t="s">
        <v>707</v>
      </c>
      <c r="E335" s="362" t="s">
        <v>67</v>
      </c>
      <c r="F335" s="165">
        <f>'ведом. 2024-2026'!AD858</f>
        <v>10982.6</v>
      </c>
      <c r="G335" s="338"/>
      <c r="H335" s="165">
        <f>'ведом. 2024-2026'!AE858</f>
        <v>7920.8</v>
      </c>
      <c r="I335" s="338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4" t="s">
        <v>401</v>
      </c>
      <c r="B336" s="206" t="s">
        <v>49</v>
      </c>
      <c r="C336" s="197" t="s">
        <v>22</v>
      </c>
      <c r="D336" s="301" t="s">
        <v>469</v>
      </c>
      <c r="E336" s="360"/>
      <c r="F336" s="165">
        <f>F337</f>
        <v>32149.4</v>
      </c>
      <c r="G336" s="338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0" t="s">
        <v>430</v>
      </c>
      <c r="B337" s="206" t="s">
        <v>49</v>
      </c>
      <c r="C337" s="197" t="s">
        <v>22</v>
      </c>
      <c r="D337" s="429" t="s">
        <v>710</v>
      </c>
      <c r="E337" s="360"/>
      <c r="F337" s="165">
        <f>F338</f>
        <v>32149.4</v>
      </c>
      <c r="G337" s="338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0" t="s">
        <v>122</v>
      </c>
      <c r="B338" s="206" t="s">
        <v>49</v>
      </c>
      <c r="C338" s="197" t="s">
        <v>22</v>
      </c>
      <c r="D338" s="429" t="s">
        <v>710</v>
      </c>
      <c r="E338" s="360">
        <v>200</v>
      </c>
      <c r="F338" s="165">
        <f>F339</f>
        <v>32149.4</v>
      </c>
      <c r="G338" s="338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0" t="s">
        <v>53</v>
      </c>
      <c r="B339" s="206" t="s">
        <v>49</v>
      </c>
      <c r="C339" s="197" t="s">
        <v>22</v>
      </c>
      <c r="D339" s="429" t="s">
        <v>710</v>
      </c>
      <c r="E339" s="360">
        <v>240</v>
      </c>
      <c r="F339" s="165">
        <f>'ведом. 2024-2026'!AD862</f>
        <v>32149.4</v>
      </c>
      <c r="G339" s="338"/>
      <c r="H339" s="165">
        <f>'ведом. 2024-2026'!AE862</f>
        <v>8060.4</v>
      </c>
      <c r="I339" s="338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4" t="s">
        <v>32</v>
      </c>
      <c r="B340" s="203" t="s">
        <v>49</v>
      </c>
      <c r="C340" s="4">
        <v>10</v>
      </c>
      <c r="D340" s="298"/>
      <c r="E340" s="360"/>
      <c r="F340" s="165">
        <f>F341</f>
        <v>5147.3999999999996</v>
      </c>
      <c r="G340" s="338"/>
      <c r="H340" s="165">
        <f>H341</f>
        <v>458.7</v>
      </c>
      <c r="I340" s="338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2" t="s">
        <v>243</v>
      </c>
      <c r="B341" s="11" t="s">
        <v>49</v>
      </c>
      <c r="C341" s="201">
        <v>10</v>
      </c>
      <c r="D341" s="160" t="s">
        <v>244</v>
      </c>
      <c r="E341" s="360"/>
      <c r="F341" s="165">
        <f>F342</f>
        <v>5147.3999999999996</v>
      </c>
      <c r="G341" s="338"/>
      <c r="H341" s="165">
        <f>H342</f>
        <v>458.7</v>
      </c>
      <c r="I341" s="338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2" t="s">
        <v>248</v>
      </c>
      <c r="B342" s="11" t="s">
        <v>49</v>
      </c>
      <c r="C342" s="201">
        <v>10</v>
      </c>
      <c r="D342" s="160" t="s">
        <v>249</v>
      </c>
      <c r="E342" s="369"/>
      <c r="F342" s="165">
        <f>F343+F351+F347</f>
        <v>5147.3999999999996</v>
      </c>
      <c r="G342" s="338"/>
      <c r="H342" s="165">
        <f>H343+H351+H347</f>
        <v>458.7</v>
      </c>
      <c r="I342" s="338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6" t="s">
        <v>403</v>
      </c>
      <c r="B343" s="11" t="s">
        <v>49</v>
      </c>
      <c r="C343" s="201">
        <v>10</v>
      </c>
      <c r="D343" s="160" t="s">
        <v>404</v>
      </c>
      <c r="E343" s="369"/>
      <c r="F343" s="165">
        <f>F344</f>
        <v>4737.3999999999996</v>
      </c>
      <c r="G343" s="338"/>
      <c r="H343" s="165">
        <f>H344</f>
        <v>348.7</v>
      </c>
      <c r="I343" s="338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5" t="s">
        <v>405</v>
      </c>
      <c r="B344" s="11" t="s">
        <v>49</v>
      </c>
      <c r="C344" s="201">
        <v>10</v>
      </c>
      <c r="D344" s="160" t="s">
        <v>406</v>
      </c>
      <c r="E344" s="370"/>
      <c r="F344" s="165">
        <f>F345</f>
        <v>4737.3999999999996</v>
      </c>
      <c r="G344" s="338"/>
      <c r="H344" s="165">
        <f>H345</f>
        <v>348.7</v>
      </c>
      <c r="I344" s="338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0" t="s">
        <v>122</v>
      </c>
      <c r="B345" s="11" t="s">
        <v>49</v>
      </c>
      <c r="C345" s="201">
        <v>10</v>
      </c>
      <c r="D345" s="160" t="s">
        <v>406</v>
      </c>
      <c r="E345" s="360">
        <v>200</v>
      </c>
      <c r="F345" s="165">
        <f>F346</f>
        <v>4737.3999999999996</v>
      </c>
      <c r="G345" s="338"/>
      <c r="H345" s="165">
        <f>H346</f>
        <v>348.7</v>
      </c>
      <c r="I345" s="338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0" t="s">
        <v>53</v>
      </c>
      <c r="B346" s="11" t="s">
        <v>49</v>
      </c>
      <c r="C346" s="201">
        <v>10</v>
      </c>
      <c r="D346" s="160" t="s">
        <v>406</v>
      </c>
      <c r="E346" s="360">
        <v>240</v>
      </c>
      <c r="F346" s="165">
        <f>'ведом. 2024-2026'!AD247</f>
        <v>4737.3999999999996</v>
      </c>
      <c r="G346" s="338"/>
      <c r="H346" s="165">
        <f>'ведом. 2024-2026'!AE247</f>
        <v>348.7</v>
      </c>
      <c r="I346" s="338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6" t="s">
        <v>424</v>
      </c>
      <c r="B347" s="11" t="s">
        <v>49</v>
      </c>
      <c r="C347" s="201">
        <v>10</v>
      </c>
      <c r="D347" s="160" t="s">
        <v>425</v>
      </c>
      <c r="E347" s="360"/>
      <c r="F347" s="165">
        <f>F348</f>
        <v>110</v>
      </c>
      <c r="G347" s="338"/>
      <c r="H347" s="165">
        <f>H348</f>
        <v>110</v>
      </c>
      <c r="I347" s="338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5" t="s">
        <v>426</v>
      </c>
      <c r="B348" s="11" t="s">
        <v>49</v>
      </c>
      <c r="C348" s="201">
        <v>10</v>
      </c>
      <c r="D348" s="160" t="s">
        <v>427</v>
      </c>
      <c r="E348" s="360"/>
      <c r="F348" s="165">
        <f>F349</f>
        <v>110</v>
      </c>
      <c r="G348" s="338"/>
      <c r="H348" s="165">
        <f>H349</f>
        <v>110</v>
      </c>
      <c r="I348" s="338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0" t="s">
        <v>122</v>
      </c>
      <c r="B349" s="11" t="s">
        <v>49</v>
      </c>
      <c r="C349" s="201">
        <v>10</v>
      </c>
      <c r="D349" s="160" t="s">
        <v>427</v>
      </c>
      <c r="E349" s="360">
        <v>200</v>
      </c>
      <c r="F349" s="165">
        <f>F350</f>
        <v>110</v>
      </c>
      <c r="G349" s="338"/>
      <c r="H349" s="165">
        <f>H350</f>
        <v>110</v>
      </c>
      <c r="I349" s="338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0" t="s">
        <v>53</v>
      </c>
      <c r="B350" s="11" t="s">
        <v>49</v>
      </c>
      <c r="C350" s="201">
        <v>10</v>
      </c>
      <c r="D350" s="160" t="s">
        <v>427</v>
      </c>
      <c r="E350" s="360">
        <v>240</v>
      </c>
      <c r="F350" s="165">
        <f>'ведом. 2024-2026'!AD251</f>
        <v>110</v>
      </c>
      <c r="G350" s="338"/>
      <c r="H350" s="165">
        <f>'ведом. 2024-2026'!AE251</f>
        <v>110</v>
      </c>
      <c r="I350" s="338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6" t="s">
        <v>407</v>
      </c>
      <c r="B351" s="11" t="s">
        <v>49</v>
      </c>
      <c r="C351" s="201">
        <v>10</v>
      </c>
      <c r="D351" s="160" t="s">
        <v>408</v>
      </c>
      <c r="E351" s="360"/>
      <c r="F351" s="165">
        <f>F352</f>
        <v>300</v>
      </c>
      <c r="G351" s="338"/>
      <c r="H351" s="165">
        <f>H352</f>
        <v>0</v>
      </c>
      <c r="I351" s="338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5" t="s">
        <v>409</v>
      </c>
      <c r="B352" s="11" t="s">
        <v>49</v>
      </c>
      <c r="C352" s="201">
        <v>10</v>
      </c>
      <c r="D352" s="160" t="s">
        <v>410</v>
      </c>
      <c r="E352" s="360"/>
      <c r="F352" s="165">
        <f>F353</f>
        <v>300</v>
      </c>
      <c r="G352" s="338"/>
      <c r="H352" s="165">
        <f>H353</f>
        <v>0</v>
      </c>
      <c r="I352" s="338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0" t="s">
        <v>122</v>
      </c>
      <c r="B353" s="11" t="s">
        <v>49</v>
      </c>
      <c r="C353" s="201">
        <v>10</v>
      </c>
      <c r="D353" s="160" t="s">
        <v>410</v>
      </c>
      <c r="E353" s="360">
        <v>200</v>
      </c>
      <c r="F353" s="165">
        <f>F354</f>
        <v>300</v>
      </c>
      <c r="G353" s="338"/>
      <c r="H353" s="165">
        <f>H354</f>
        <v>0</v>
      </c>
      <c r="I353" s="338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0" t="s">
        <v>53</v>
      </c>
      <c r="B354" s="11" t="s">
        <v>49</v>
      </c>
      <c r="C354" s="201">
        <v>10</v>
      </c>
      <c r="D354" s="160" t="s">
        <v>410</v>
      </c>
      <c r="E354" s="360">
        <v>240</v>
      </c>
      <c r="F354" s="165">
        <f>'ведом. 2024-2026'!AD255</f>
        <v>300</v>
      </c>
      <c r="G354" s="338"/>
      <c r="H354" s="165">
        <f>'ведом. 2024-2026'!AE255</f>
        <v>0</v>
      </c>
      <c r="I354" s="338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09" t="s">
        <v>52</v>
      </c>
      <c r="B355" s="203" t="s">
        <v>49</v>
      </c>
      <c r="C355" s="4">
        <v>12</v>
      </c>
      <c r="D355" s="29"/>
      <c r="E355" s="359"/>
      <c r="F355" s="165">
        <f>F356+F365</f>
        <v>1422.9</v>
      </c>
      <c r="G355" s="713">
        <f t="shared" ref="G355:K355" si="41">G356+G365</f>
        <v>347</v>
      </c>
      <c r="H355" s="713">
        <f t="shared" si="41"/>
        <v>347</v>
      </c>
      <c r="I355" s="713">
        <f t="shared" si="41"/>
        <v>347</v>
      </c>
      <c r="J355" s="713">
        <f t="shared" si="41"/>
        <v>347</v>
      </c>
      <c r="K355" s="713">
        <f t="shared" si="41"/>
        <v>347</v>
      </c>
      <c r="L355" s="158"/>
      <c r="N355" s="158"/>
      <c r="O355" s="158"/>
    </row>
    <row r="356" spans="1:15" s="153" customFormat="1" ht="31.2" x14ac:dyDescent="0.3">
      <c r="A356" s="272" t="s">
        <v>165</v>
      </c>
      <c r="B356" s="203" t="s">
        <v>49</v>
      </c>
      <c r="C356" s="4">
        <v>12</v>
      </c>
      <c r="D356" s="29" t="s">
        <v>104</v>
      </c>
      <c r="E356" s="360"/>
      <c r="F356" s="165">
        <f t="shared" ref="F356:K357" si="42">F357</f>
        <v>922.90000000000009</v>
      </c>
      <c r="G356" s="338">
        <f t="shared" si="42"/>
        <v>347</v>
      </c>
      <c r="H356" s="165">
        <f t="shared" si="42"/>
        <v>347</v>
      </c>
      <c r="I356" s="338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2" t="s">
        <v>166</v>
      </c>
      <c r="B357" s="203" t="s">
        <v>49</v>
      </c>
      <c r="C357" s="4">
        <v>12</v>
      </c>
      <c r="D357" s="29" t="s">
        <v>108</v>
      </c>
      <c r="E357" s="360"/>
      <c r="F357" s="165">
        <f t="shared" si="42"/>
        <v>922.90000000000009</v>
      </c>
      <c r="G357" s="338">
        <f t="shared" si="42"/>
        <v>347</v>
      </c>
      <c r="H357" s="165">
        <f t="shared" si="42"/>
        <v>347</v>
      </c>
      <c r="I357" s="338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3" t="s">
        <v>583</v>
      </c>
      <c r="B358" s="203" t="s">
        <v>49</v>
      </c>
      <c r="C358" s="4">
        <v>12</v>
      </c>
      <c r="D358" s="29" t="s">
        <v>354</v>
      </c>
      <c r="E358" s="362"/>
      <c r="F358" s="165">
        <f t="shared" ref="F358:K358" si="43">F359+F362</f>
        <v>922.90000000000009</v>
      </c>
      <c r="G358" s="338">
        <f t="shared" si="43"/>
        <v>347</v>
      </c>
      <c r="H358" s="165">
        <f t="shared" si="43"/>
        <v>347</v>
      </c>
      <c r="I358" s="338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3" t="s">
        <v>258</v>
      </c>
      <c r="B359" s="203" t="s">
        <v>49</v>
      </c>
      <c r="C359" s="4">
        <v>12</v>
      </c>
      <c r="D359" s="160" t="s">
        <v>353</v>
      </c>
      <c r="E359" s="359"/>
      <c r="F359" s="165">
        <f>F360</f>
        <v>575.90000000000009</v>
      </c>
      <c r="G359" s="338"/>
      <c r="H359" s="165">
        <f>H360</f>
        <v>0</v>
      </c>
      <c r="I359" s="338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09" t="s">
        <v>122</v>
      </c>
      <c r="B360" s="203" t="s">
        <v>49</v>
      </c>
      <c r="C360" s="4">
        <v>12</v>
      </c>
      <c r="D360" s="160" t="s">
        <v>353</v>
      </c>
      <c r="E360" s="360">
        <v>200</v>
      </c>
      <c r="F360" s="165">
        <f>F361</f>
        <v>575.90000000000009</v>
      </c>
      <c r="G360" s="338"/>
      <c r="H360" s="165">
        <f>H361</f>
        <v>0</v>
      </c>
      <c r="I360" s="338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09" t="s">
        <v>53</v>
      </c>
      <c r="B361" s="203" t="s">
        <v>49</v>
      </c>
      <c r="C361" s="4">
        <v>12</v>
      </c>
      <c r="D361" s="160" t="s">
        <v>353</v>
      </c>
      <c r="E361" s="360">
        <v>240</v>
      </c>
      <c r="F361" s="165">
        <f>'ведом. 2024-2026'!AD262</f>
        <v>575.90000000000009</v>
      </c>
      <c r="G361" s="338"/>
      <c r="H361" s="165">
        <f>'ведом. 2024-2026'!AE262</f>
        <v>0</v>
      </c>
      <c r="I361" s="338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0" t="s">
        <v>386</v>
      </c>
      <c r="B362" s="203" t="s">
        <v>49</v>
      </c>
      <c r="C362" s="4">
        <v>12</v>
      </c>
      <c r="D362" s="29" t="s">
        <v>385</v>
      </c>
      <c r="E362" s="360"/>
      <c r="F362" s="165">
        <f t="shared" ref="F362:K363" si="44">F363</f>
        <v>347</v>
      </c>
      <c r="G362" s="338">
        <f t="shared" si="44"/>
        <v>347</v>
      </c>
      <c r="H362" s="165">
        <f t="shared" si="44"/>
        <v>347</v>
      </c>
      <c r="I362" s="338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0" t="s">
        <v>122</v>
      </c>
      <c r="B363" s="203" t="s">
        <v>49</v>
      </c>
      <c r="C363" s="4">
        <v>12</v>
      </c>
      <c r="D363" s="29" t="s">
        <v>385</v>
      </c>
      <c r="E363" s="360">
        <v>200</v>
      </c>
      <c r="F363" s="165">
        <f t="shared" si="44"/>
        <v>347</v>
      </c>
      <c r="G363" s="338">
        <f t="shared" si="44"/>
        <v>347</v>
      </c>
      <c r="H363" s="165">
        <f t="shared" si="44"/>
        <v>347</v>
      </c>
      <c r="I363" s="338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0" t="s">
        <v>53</v>
      </c>
      <c r="B364" s="203" t="s">
        <v>49</v>
      </c>
      <c r="C364" s="4">
        <v>12</v>
      </c>
      <c r="D364" s="29" t="s">
        <v>385</v>
      </c>
      <c r="E364" s="360">
        <v>240</v>
      </c>
      <c r="F364" s="165">
        <f>'ведом. 2024-2026'!AD265</f>
        <v>347</v>
      </c>
      <c r="G364" s="338">
        <f>F364</f>
        <v>347</v>
      </c>
      <c r="H364" s="165">
        <f>'ведом. 2024-2026'!AE265</f>
        <v>347</v>
      </c>
      <c r="I364" s="338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0" customFormat="1" x14ac:dyDescent="0.3">
      <c r="A365" s="716" t="s">
        <v>849</v>
      </c>
      <c r="B365" s="705" t="s">
        <v>49</v>
      </c>
      <c r="C365" s="705">
        <v>12</v>
      </c>
      <c r="D365" s="708" t="s">
        <v>850</v>
      </c>
      <c r="E365" s="706"/>
      <c r="F365" s="713">
        <f>F366</f>
        <v>500</v>
      </c>
      <c r="G365" s="713"/>
      <c r="H365" s="713">
        <f t="shared" ref="H365:J365" si="45">H366</f>
        <v>0</v>
      </c>
      <c r="I365" s="713"/>
      <c r="J365" s="713">
        <f t="shared" si="45"/>
        <v>0</v>
      </c>
      <c r="K365" s="713"/>
      <c r="L365" s="712"/>
      <c r="N365" s="712"/>
      <c r="O365" s="712"/>
    </row>
    <row r="366" spans="1:15" s="710" customFormat="1" x14ac:dyDescent="0.3">
      <c r="A366" s="714" t="s">
        <v>851</v>
      </c>
      <c r="B366" s="705" t="s">
        <v>49</v>
      </c>
      <c r="C366" s="705">
        <v>12</v>
      </c>
      <c r="D366" s="708" t="s">
        <v>852</v>
      </c>
      <c r="E366" s="706"/>
      <c r="F366" s="713">
        <f>F367</f>
        <v>500</v>
      </c>
      <c r="G366" s="713"/>
      <c r="H366" s="713">
        <f t="shared" ref="H366:H369" si="46">H367</f>
        <v>0</v>
      </c>
      <c r="I366" s="713"/>
      <c r="J366" s="713">
        <f t="shared" ref="J366" si="47">J367</f>
        <v>0</v>
      </c>
      <c r="K366" s="713"/>
      <c r="L366" s="712"/>
      <c r="N366" s="712"/>
      <c r="O366" s="712"/>
    </row>
    <row r="367" spans="1:15" s="710" customFormat="1" ht="31.2" x14ac:dyDescent="0.3">
      <c r="A367" s="714" t="s">
        <v>853</v>
      </c>
      <c r="B367" s="705" t="s">
        <v>49</v>
      </c>
      <c r="C367" s="705">
        <v>12</v>
      </c>
      <c r="D367" s="708" t="s">
        <v>854</v>
      </c>
      <c r="E367" s="706"/>
      <c r="F367" s="713">
        <f>F368</f>
        <v>500</v>
      </c>
      <c r="G367" s="713"/>
      <c r="H367" s="713">
        <f t="shared" si="46"/>
        <v>0</v>
      </c>
      <c r="I367" s="713"/>
      <c r="J367" s="713">
        <f t="shared" ref="J367" si="48">J368</f>
        <v>0</v>
      </c>
      <c r="K367" s="713"/>
      <c r="L367" s="712"/>
      <c r="N367" s="712"/>
      <c r="O367" s="712"/>
    </row>
    <row r="368" spans="1:15" s="710" customFormat="1" x14ac:dyDescent="0.3">
      <c r="A368" s="714" t="s">
        <v>855</v>
      </c>
      <c r="B368" s="705" t="s">
        <v>49</v>
      </c>
      <c r="C368" s="705">
        <v>12</v>
      </c>
      <c r="D368" s="708" t="s">
        <v>856</v>
      </c>
      <c r="E368" s="706"/>
      <c r="F368" s="713">
        <f>F369</f>
        <v>500</v>
      </c>
      <c r="G368" s="713"/>
      <c r="H368" s="713">
        <f t="shared" si="46"/>
        <v>0</v>
      </c>
      <c r="I368" s="713"/>
      <c r="J368" s="713">
        <f t="shared" ref="J368" si="49">J369</f>
        <v>0</v>
      </c>
      <c r="K368" s="713"/>
      <c r="L368" s="712"/>
      <c r="N368" s="712"/>
      <c r="O368" s="712"/>
    </row>
    <row r="369" spans="1:15" s="710" customFormat="1" x14ac:dyDescent="0.3">
      <c r="A369" s="714" t="s">
        <v>42</v>
      </c>
      <c r="B369" s="705" t="s">
        <v>49</v>
      </c>
      <c r="C369" s="705">
        <v>12</v>
      </c>
      <c r="D369" s="708" t="s">
        <v>856</v>
      </c>
      <c r="E369" s="706">
        <v>800</v>
      </c>
      <c r="F369" s="713">
        <f>F370</f>
        <v>500</v>
      </c>
      <c r="G369" s="713"/>
      <c r="H369" s="713">
        <f t="shared" si="46"/>
        <v>0</v>
      </c>
      <c r="I369" s="713"/>
      <c r="J369" s="713">
        <f t="shared" ref="J369" si="50">J370</f>
        <v>0</v>
      </c>
      <c r="K369" s="713"/>
      <c r="L369" s="712"/>
      <c r="N369" s="712"/>
      <c r="O369" s="712"/>
    </row>
    <row r="370" spans="1:15" s="710" customFormat="1" ht="31.2" x14ac:dyDescent="0.3">
      <c r="A370" s="714" t="s">
        <v>123</v>
      </c>
      <c r="B370" s="705" t="s">
        <v>49</v>
      </c>
      <c r="C370" s="705">
        <v>12</v>
      </c>
      <c r="D370" s="708" t="s">
        <v>856</v>
      </c>
      <c r="E370" s="706">
        <v>810</v>
      </c>
      <c r="F370" s="713">
        <f>'ведом. 2024-2026'!AD271</f>
        <v>500</v>
      </c>
      <c r="G370" s="713"/>
      <c r="H370" s="713">
        <f>'ведом. 2024-2026'!AE271</f>
        <v>0</v>
      </c>
      <c r="I370" s="717"/>
      <c r="J370" s="713">
        <f>'ведом. 2024-2026'!AF271</f>
        <v>0</v>
      </c>
      <c r="K370" s="713"/>
      <c r="L370" s="712"/>
      <c r="N370" s="712"/>
      <c r="O370" s="712"/>
    </row>
    <row r="371" spans="1:15" s="141" customFormat="1" x14ac:dyDescent="0.3">
      <c r="A371" s="421" t="s">
        <v>3</v>
      </c>
      <c r="B371" s="205" t="s">
        <v>5</v>
      </c>
      <c r="C371" s="200"/>
      <c r="D371" s="299"/>
      <c r="E371" s="371"/>
      <c r="F371" s="167">
        <f t="shared" ref="F371:K371" si="51">F372+F441+F515+F395</f>
        <v>1532616.5</v>
      </c>
      <c r="G371" s="381">
        <f t="shared" si="51"/>
        <v>824980.00000000012</v>
      </c>
      <c r="H371" s="167">
        <f t="shared" si="51"/>
        <v>1188356.9000000001</v>
      </c>
      <c r="I371" s="381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09" t="s">
        <v>71</v>
      </c>
      <c r="B372" s="203" t="s">
        <v>5</v>
      </c>
      <c r="C372" s="4" t="s">
        <v>29</v>
      </c>
      <c r="D372" s="29"/>
      <c r="E372" s="371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2" t="s">
        <v>192</v>
      </c>
      <c r="B373" s="203" t="s">
        <v>5</v>
      </c>
      <c r="C373" s="4" t="s">
        <v>29</v>
      </c>
      <c r="D373" s="160" t="s">
        <v>114</v>
      </c>
      <c r="E373" s="371"/>
      <c r="F373" s="165">
        <f>F374</f>
        <v>20757.5</v>
      </c>
      <c r="G373" s="338"/>
      <c r="H373" s="165">
        <f>H374</f>
        <v>9275</v>
      </c>
      <c r="I373" s="338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2" t="s">
        <v>585</v>
      </c>
      <c r="B374" s="203" t="s">
        <v>5</v>
      </c>
      <c r="C374" s="4" t="s">
        <v>29</v>
      </c>
      <c r="D374" s="160" t="s">
        <v>115</v>
      </c>
      <c r="E374" s="371"/>
      <c r="F374" s="165">
        <f>F375</f>
        <v>20757.5</v>
      </c>
      <c r="G374" s="338"/>
      <c r="H374" s="165">
        <f>H375</f>
        <v>9275</v>
      </c>
      <c r="I374" s="338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3" t="s">
        <v>188</v>
      </c>
      <c r="B375" s="203" t="s">
        <v>5</v>
      </c>
      <c r="C375" s="4" t="s">
        <v>29</v>
      </c>
      <c r="D375" s="160" t="s">
        <v>189</v>
      </c>
      <c r="E375" s="371"/>
      <c r="F375" s="165">
        <f>F376</f>
        <v>20757.5</v>
      </c>
      <c r="G375" s="338"/>
      <c r="H375" s="165">
        <f>H376</f>
        <v>9275</v>
      </c>
      <c r="I375" s="338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5" t="s">
        <v>480</v>
      </c>
      <c r="B376" s="203" t="s">
        <v>5</v>
      </c>
      <c r="C376" s="4" t="s">
        <v>29</v>
      </c>
      <c r="D376" s="160" t="s">
        <v>420</v>
      </c>
      <c r="E376" s="359"/>
      <c r="F376" s="165">
        <f>F377</f>
        <v>20757.5</v>
      </c>
      <c r="G376" s="338"/>
      <c r="H376" s="165">
        <f>H377</f>
        <v>9275</v>
      </c>
      <c r="I376" s="338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0" t="s">
        <v>122</v>
      </c>
      <c r="B377" s="203" t="s">
        <v>5</v>
      </c>
      <c r="C377" s="4" t="s">
        <v>29</v>
      </c>
      <c r="D377" s="160" t="s">
        <v>420</v>
      </c>
      <c r="E377" s="372">
        <v>200</v>
      </c>
      <c r="F377" s="165">
        <f>F378</f>
        <v>20757.5</v>
      </c>
      <c r="G377" s="338"/>
      <c r="H377" s="165">
        <f>H378</f>
        <v>9275</v>
      </c>
      <c r="I377" s="338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0" t="s">
        <v>53</v>
      </c>
      <c r="B378" s="203" t="s">
        <v>5</v>
      </c>
      <c r="C378" s="4" t="s">
        <v>29</v>
      </c>
      <c r="D378" s="160" t="s">
        <v>420</v>
      </c>
      <c r="E378" s="372">
        <v>240</v>
      </c>
      <c r="F378" s="165">
        <f>'ведом. 2024-2026'!AD279</f>
        <v>20757.5</v>
      </c>
      <c r="G378" s="338"/>
      <c r="H378" s="165">
        <f>'ведом. 2024-2026'!AE279</f>
        <v>9275</v>
      </c>
      <c r="I378" s="338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2" t="s">
        <v>254</v>
      </c>
      <c r="B379" s="203" t="s">
        <v>5</v>
      </c>
      <c r="C379" s="4" t="s">
        <v>29</v>
      </c>
      <c r="D379" s="160" t="s">
        <v>255</v>
      </c>
      <c r="E379" s="359"/>
      <c r="F379" s="165">
        <f>F380</f>
        <v>2764</v>
      </c>
      <c r="G379" s="165"/>
      <c r="H379" s="165">
        <f>H380</f>
        <v>100</v>
      </c>
      <c r="I379" s="338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4" t="s">
        <v>596</v>
      </c>
      <c r="B380" s="203" t="s">
        <v>5</v>
      </c>
      <c r="C380" s="4" t="s">
        <v>29</v>
      </c>
      <c r="D380" s="160" t="s">
        <v>256</v>
      </c>
      <c r="E380" s="359"/>
      <c r="F380" s="165">
        <f>F381+F385</f>
        <v>2764</v>
      </c>
      <c r="G380" s="165"/>
      <c r="H380" s="165">
        <f>H381+H385</f>
        <v>100</v>
      </c>
      <c r="I380" s="338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6" t="s">
        <v>338</v>
      </c>
      <c r="B381" s="203" t="s">
        <v>5</v>
      </c>
      <c r="C381" s="4" t="s">
        <v>29</v>
      </c>
      <c r="D381" s="160" t="s">
        <v>600</v>
      </c>
      <c r="E381" s="359"/>
      <c r="F381" s="165">
        <f>F382</f>
        <v>100</v>
      </c>
      <c r="G381" s="338"/>
      <c r="H381" s="165">
        <f t="shared" ref="H381:J383" si="52">H382</f>
        <v>100</v>
      </c>
      <c r="I381" s="338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6" t="s">
        <v>366</v>
      </c>
      <c r="B382" s="203" t="s">
        <v>5</v>
      </c>
      <c r="C382" s="4" t="s">
        <v>29</v>
      </c>
      <c r="D382" s="160" t="s">
        <v>601</v>
      </c>
      <c r="E382" s="359"/>
      <c r="F382" s="165">
        <f>F383</f>
        <v>100</v>
      </c>
      <c r="G382" s="338"/>
      <c r="H382" s="165">
        <f t="shared" si="52"/>
        <v>100</v>
      </c>
      <c r="I382" s="338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2" t="s">
        <v>122</v>
      </c>
      <c r="B383" s="203" t="s">
        <v>5</v>
      </c>
      <c r="C383" s="4" t="s">
        <v>29</v>
      </c>
      <c r="D383" s="160" t="s">
        <v>601</v>
      </c>
      <c r="E383" s="362" t="s">
        <v>37</v>
      </c>
      <c r="F383" s="165">
        <f>F384</f>
        <v>100</v>
      </c>
      <c r="G383" s="338"/>
      <c r="H383" s="165">
        <f t="shared" si="52"/>
        <v>100</v>
      </c>
      <c r="I383" s="338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2" t="s">
        <v>53</v>
      </c>
      <c r="B384" s="203" t="s">
        <v>5</v>
      </c>
      <c r="C384" s="4" t="s">
        <v>29</v>
      </c>
      <c r="D384" s="160" t="s">
        <v>601</v>
      </c>
      <c r="E384" s="362" t="s">
        <v>67</v>
      </c>
      <c r="F384" s="165">
        <f>'ведом. 2024-2026'!AD870</f>
        <v>100</v>
      </c>
      <c r="G384" s="338"/>
      <c r="H384" s="165">
        <f>'ведом. 2024-2026'!AE870</f>
        <v>100</v>
      </c>
      <c r="I384" s="338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4" t="s">
        <v>339</v>
      </c>
      <c r="B385" s="203" t="s">
        <v>5</v>
      </c>
      <c r="C385" s="4" t="s">
        <v>29</v>
      </c>
      <c r="D385" s="160" t="s">
        <v>598</v>
      </c>
      <c r="E385" s="359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4" t="s">
        <v>688</v>
      </c>
      <c r="B386" s="1" t="s">
        <v>5</v>
      </c>
      <c r="C386" s="4" t="s">
        <v>29</v>
      </c>
      <c r="D386" s="323" t="s">
        <v>705</v>
      </c>
      <c r="E386" s="311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0" t="s">
        <v>42</v>
      </c>
      <c r="B387" s="1" t="s">
        <v>5</v>
      </c>
      <c r="C387" s="4" t="s">
        <v>29</v>
      </c>
      <c r="D387" s="323" t="s">
        <v>705</v>
      </c>
      <c r="E387" s="311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0" t="s">
        <v>123</v>
      </c>
      <c r="B388" s="1" t="s">
        <v>5</v>
      </c>
      <c r="C388" s="4" t="s">
        <v>29</v>
      </c>
      <c r="D388" s="323" t="s">
        <v>705</v>
      </c>
      <c r="E388" s="311" t="s">
        <v>372</v>
      </c>
      <c r="F388" s="165">
        <f>'ведом. 2024-2026'!AD283</f>
        <v>2664</v>
      </c>
      <c r="G388" s="338"/>
      <c r="H388" s="165">
        <f>'ведом. 2024-2026'!AE283</f>
        <v>0</v>
      </c>
      <c r="I388" s="338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2" t="s">
        <v>814</v>
      </c>
      <c r="B389" s="1" t="s">
        <v>5</v>
      </c>
      <c r="C389" s="4" t="s">
        <v>29</v>
      </c>
      <c r="D389" s="323" t="s">
        <v>754</v>
      </c>
      <c r="E389" s="488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2" t="s">
        <v>753</v>
      </c>
      <c r="B390" s="1" t="s">
        <v>5</v>
      </c>
      <c r="C390" s="4" t="s">
        <v>29</v>
      </c>
      <c r="D390" s="323" t="s">
        <v>755</v>
      </c>
      <c r="E390" s="488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4" t="s">
        <v>751</v>
      </c>
      <c r="B391" s="1" t="s">
        <v>5</v>
      </c>
      <c r="C391" s="4" t="s">
        <v>29</v>
      </c>
      <c r="D391" s="323" t="s">
        <v>756</v>
      </c>
      <c r="E391" s="488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4" t="s">
        <v>752</v>
      </c>
      <c r="B392" s="1" t="s">
        <v>5</v>
      </c>
      <c r="C392" s="4" t="s">
        <v>29</v>
      </c>
      <c r="D392" s="323" t="s">
        <v>757</v>
      </c>
      <c r="E392" s="488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2" t="s">
        <v>122</v>
      </c>
      <c r="B393" s="1" t="s">
        <v>5</v>
      </c>
      <c r="C393" s="4" t="s">
        <v>29</v>
      </c>
      <c r="D393" s="323" t="s">
        <v>757</v>
      </c>
      <c r="E393" s="488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2" t="s">
        <v>53</v>
      </c>
      <c r="B394" s="1" t="s">
        <v>5</v>
      </c>
      <c r="C394" s="4" t="s">
        <v>29</v>
      </c>
      <c r="D394" s="323" t="s">
        <v>757</v>
      </c>
      <c r="E394" s="488" t="s">
        <v>67</v>
      </c>
      <c r="F394" s="165">
        <f>'ведом. 2024-2026'!AD876</f>
        <v>550</v>
      </c>
      <c r="G394" s="338"/>
      <c r="H394" s="165">
        <f>'ведом. 2024-2026'!AE876</f>
        <v>0</v>
      </c>
      <c r="I394" s="338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09" t="s">
        <v>341</v>
      </c>
      <c r="B395" s="203" t="s">
        <v>5</v>
      </c>
      <c r="C395" s="4" t="s">
        <v>30</v>
      </c>
      <c r="D395" s="303"/>
      <c r="E395" s="362"/>
      <c r="F395" s="165">
        <f>F396+F430+F424+F436</f>
        <v>424900.9</v>
      </c>
      <c r="G395" s="726">
        <f t="shared" ref="G395:K395" si="54">G396+G430+G424+G436</f>
        <v>209361.70000000004</v>
      </c>
      <c r="H395" s="726">
        <f t="shared" si="54"/>
        <v>734403.4</v>
      </c>
      <c r="I395" s="726">
        <f t="shared" si="54"/>
        <v>600741.79999999993</v>
      </c>
      <c r="J395" s="726">
        <f t="shared" si="54"/>
        <v>272322.2</v>
      </c>
      <c r="K395" s="726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5" t="s">
        <v>656</v>
      </c>
      <c r="B396" s="207" t="s">
        <v>5</v>
      </c>
      <c r="C396" s="349" t="s">
        <v>30</v>
      </c>
      <c r="D396" s="160" t="s">
        <v>113</v>
      </c>
      <c r="E396" s="373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3">
        <f t="shared" si="55"/>
        <v>600256.69999999995</v>
      </c>
      <c r="J396" s="513">
        <f t="shared" si="55"/>
        <v>272322.2</v>
      </c>
      <c r="K396" s="513">
        <f t="shared" si="55"/>
        <v>225436.59999999998</v>
      </c>
      <c r="L396" s="158"/>
      <c r="N396" s="158"/>
      <c r="O396" s="158"/>
    </row>
    <row r="397" spans="1:15" s="184" customFormat="1" x14ac:dyDescent="0.3">
      <c r="A397" s="425" t="s">
        <v>584</v>
      </c>
      <c r="B397" s="207" t="s">
        <v>5</v>
      </c>
      <c r="C397" s="349" t="s">
        <v>30</v>
      </c>
      <c r="D397" s="160" t="s">
        <v>423</v>
      </c>
      <c r="E397" s="373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3">
        <f t="shared" si="56"/>
        <v>600256.69999999995</v>
      </c>
      <c r="J397" s="513">
        <f t="shared" si="56"/>
        <v>272322.2</v>
      </c>
      <c r="K397" s="513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5" t="s">
        <v>490</v>
      </c>
      <c r="B398" s="207" t="s">
        <v>5</v>
      </c>
      <c r="C398" s="349" t="s">
        <v>30</v>
      </c>
      <c r="D398" s="343" t="s">
        <v>489</v>
      </c>
      <c r="E398" s="373"/>
      <c r="F398" s="165">
        <f>F410+F399+F403+F406</f>
        <v>65610.5</v>
      </c>
      <c r="G398" s="687">
        <f>G410+G399+G403+G406</f>
        <v>54113.2</v>
      </c>
      <c r="H398" s="687">
        <f t="shared" ref="H398:K398" si="57">H410+H399+H403+H406</f>
        <v>305271.90000000008</v>
      </c>
      <c r="I398" s="687">
        <f t="shared" si="57"/>
        <v>249712.4</v>
      </c>
      <c r="J398" s="687">
        <f t="shared" si="57"/>
        <v>272322.2</v>
      </c>
      <c r="K398" s="687">
        <f t="shared" si="57"/>
        <v>225436.59999999998</v>
      </c>
      <c r="L398" s="158"/>
      <c r="N398" s="158"/>
      <c r="O398" s="158"/>
    </row>
    <row r="399" spans="1:15" s="184" customFormat="1" x14ac:dyDescent="0.3">
      <c r="A399" s="411" t="s">
        <v>647</v>
      </c>
      <c r="B399" s="207" t="s">
        <v>5</v>
      </c>
      <c r="C399" s="349" t="s">
        <v>30</v>
      </c>
      <c r="D399" s="301" t="s">
        <v>645</v>
      </c>
      <c r="E399" s="373"/>
      <c r="F399" s="165">
        <f>F400</f>
        <v>400</v>
      </c>
      <c r="G399" s="338"/>
      <c r="H399" s="165">
        <f>H400</f>
        <v>0</v>
      </c>
      <c r="I399" s="338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0" t="s">
        <v>651</v>
      </c>
      <c r="B400" s="207" t="s">
        <v>5</v>
      </c>
      <c r="C400" s="349" t="s">
        <v>30</v>
      </c>
      <c r="D400" s="301" t="s">
        <v>648</v>
      </c>
      <c r="E400" s="373"/>
      <c r="F400" s="165">
        <f>F401</f>
        <v>400</v>
      </c>
      <c r="G400" s="338"/>
      <c r="H400" s="165">
        <f>H401</f>
        <v>0</v>
      </c>
      <c r="I400" s="338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0" t="s">
        <v>122</v>
      </c>
      <c r="B401" s="207" t="s">
        <v>5</v>
      </c>
      <c r="C401" s="349" t="s">
        <v>30</v>
      </c>
      <c r="D401" s="301" t="s">
        <v>648</v>
      </c>
      <c r="E401" s="373" t="s">
        <v>37</v>
      </c>
      <c r="F401" s="165">
        <f>F402</f>
        <v>400</v>
      </c>
      <c r="G401" s="338"/>
      <c r="H401" s="165">
        <f>H402</f>
        <v>0</v>
      </c>
      <c r="I401" s="338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0" t="s">
        <v>53</v>
      </c>
      <c r="B402" s="207" t="s">
        <v>5</v>
      </c>
      <c r="C402" s="349" t="s">
        <v>30</v>
      </c>
      <c r="D402" s="301" t="s">
        <v>648</v>
      </c>
      <c r="E402" s="373" t="s">
        <v>67</v>
      </c>
      <c r="F402" s="165">
        <f>'ведом. 2024-2026'!AD884</f>
        <v>400</v>
      </c>
      <c r="G402" s="338"/>
      <c r="H402" s="165">
        <f>'ведом. 2024-2026'!AE884</f>
        <v>0</v>
      </c>
      <c r="I402" s="338"/>
      <c r="J402" s="165">
        <f>'ведом. 2024-2026'!AF884</f>
        <v>0</v>
      </c>
      <c r="K402" s="165"/>
      <c r="L402" s="158"/>
      <c r="N402" s="158"/>
      <c r="O402" s="158"/>
    </row>
    <row r="403" spans="1:15" s="509" customFormat="1" ht="26.4" customHeight="1" x14ac:dyDescent="0.3">
      <c r="A403" s="270" t="s">
        <v>802</v>
      </c>
      <c r="B403" s="504" t="s">
        <v>5</v>
      </c>
      <c r="C403" s="505" t="s">
        <v>30</v>
      </c>
      <c r="D403" s="429" t="s">
        <v>803</v>
      </c>
      <c r="E403" s="488"/>
      <c r="F403" s="513">
        <f>F404</f>
        <v>10138.5</v>
      </c>
      <c r="G403" s="513">
        <f t="shared" ref="G403:K404" si="58">G404</f>
        <v>8293.2999999999993</v>
      </c>
      <c r="H403" s="513">
        <f t="shared" si="58"/>
        <v>305271.90000000008</v>
      </c>
      <c r="I403" s="513">
        <f t="shared" si="58"/>
        <v>249712.4</v>
      </c>
      <c r="J403" s="513">
        <f t="shared" si="58"/>
        <v>220840.9</v>
      </c>
      <c r="K403" s="513">
        <f t="shared" si="58"/>
        <v>180647.9</v>
      </c>
      <c r="L403" s="158"/>
      <c r="N403" s="158"/>
      <c r="O403" s="158"/>
    </row>
    <row r="404" spans="1:15" s="509" customFormat="1" x14ac:dyDescent="0.3">
      <c r="A404" s="270" t="s">
        <v>122</v>
      </c>
      <c r="B404" s="504" t="s">
        <v>5</v>
      </c>
      <c r="C404" s="505" t="s">
        <v>30</v>
      </c>
      <c r="D404" s="429" t="s">
        <v>803</v>
      </c>
      <c r="E404" s="488" t="s">
        <v>37</v>
      </c>
      <c r="F404" s="513">
        <f>F405</f>
        <v>10138.5</v>
      </c>
      <c r="G404" s="513">
        <f t="shared" si="58"/>
        <v>8293.2999999999993</v>
      </c>
      <c r="H404" s="513">
        <f t="shared" si="58"/>
        <v>305271.90000000008</v>
      </c>
      <c r="I404" s="513">
        <f t="shared" si="58"/>
        <v>249712.4</v>
      </c>
      <c r="J404" s="513">
        <f t="shared" si="58"/>
        <v>220840.9</v>
      </c>
      <c r="K404" s="513">
        <f t="shared" si="58"/>
        <v>180647.9</v>
      </c>
      <c r="L404" s="158"/>
      <c r="N404" s="158"/>
      <c r="O404" s="158"/>
    </row>
    <row r="405" spans="1:15" s="509" customFormat="1" x14ac:dyDescent="0.3">
      <c r="A405" s="270" t="s">
        <v>53</v>
      </c>
      <c r="B405" s="504" t="s">
        <v>5</v>
      </c>
      <c r="C405" s="505" t="s">
        <v>30</v>
      </c>
      <c r="D405" s="429" t="s">
        <v>803</v>
      </c>
      <c r="E405" s="488" t="s">
        <v>67</v>
      </c>
      <c r="F405" s="513">
        <f>'ведом. 2024-2026'!AD887</f>
        <v>10138.5</v>
      </c>
      <c r="G405" s="338">
        <f>8293.3</f>
        <v>8293.2999999999993</v>
      </c>
      <c r="H405" s="513">
        <f>'ведом. 2024-2026'!AE887</f>
        <v>305271.90000000008</v>
      </c>
      <c r="I405" s="691">
        <f>229695.1+9269.4+10747.9</f>
        <v>249712.4</v>
      </c>
      <c r="J405" s="687">
        <f>'ведом. 2024-2026'!AF887</f>
        <v>220840.9</v>
      </c>
      <c r="K405" s="687">
        <f>133940.8+21628.6+25078.5</f>
        <v>180647.9</v>
      </c>
      <c r="L405" s="158"/>
      <c r="N405" s="158"/>
      <c r="O405" s="158"/>
    </row>
    <row r="406" spans="1:15" s="683" customFormat="1" ht="32.4" customHeight="1" x14ac:dyDescent="0.3">
      <c r="A406" s="624" t="s">
        <v>828</v>
      </c>
      <c r="B406" s="567" t="s">
        <v>5</v>
      </c>
      <c r="C406" s="568" t="s">
        <v>30</v>
      </c>
      <c r="D406" s="658" t="s">
        <v>829</v>
      </c>
      <c r="E406" s="592"/>
      <c r="F406" s="687">
        <f>F407</f>
        <v>0</v>
      </c>
      <c r="G406" s="687"/>
      <c r="H406" s="687">
        <f t="shared" ref="H406:K406" si="59">H407</f>
        <v>0</v>
      </c>
      <c r="I406" s="687"/>
      <c r="J406" s="687">
        <f t="shared" si="59"/>
        <v>51481.299999999996</v>
      </c>
      <c r="K406" s="687">
        <f t="shared" si="59"/>
        <v>44788.7</v>
      </c>
      <c r="L406" s="686"/>
      <c r="N406" s="686"/>
      <c r="O406" s="686"/>
    </row>
    <row r="407" spans="1:15" s="683" customFormat="1" ht="46.8" x14ac:dyDescent="0.3">
      <c r="A407" s="624" t="s">
        <v>826</v>
      </c>
      <c r="B407" s="567" t="s">
        <v>5</v>
      </c>
      <c r="C407" s="568" t="s">
        <v>30</v>
      </c>
      <c r="D407" s="658" t="s">
        <v>827</v>
      </c>
      <c r="E407" s="592"/>
      <c r="F407" s="687">
        <f>F408</f>
        <v>0</v>
      </c>
      <c r="G407" s="687"/>
      <c r="H407" s="687">
        <f t="shared" ref="H407:K407" si="60">H408</f>
        <v>0</v>
      </c>
      <c r="I407" s="687"/>
      <c r="J407" s="687">
        <f t="shared" si="60"/>
        <v>51481.299999999996</v>
      </c>
      <c r="K407" s="687">
        <f t="shared" si="60"/>
        <v>44788.7</v>
      </c>
      <c r="L407" s="686"/>
      <c r="N407" s="686"/>
      <c r="O407" s="686"/>
    </row>
    <row r="408" spans="1:15" s="683" customFormat="1" x14ac:dyDescent="0.3">
      <c r="A408" s="659" t="s">
        <v>456</v>
      </c>
      <c r="B408" s="567" t="s">
        <v>5</v>
      </c>
      <c r="C408" s="568" t="s">
        <v>30</v>
      </c>
      <c r="D408" s="658" t="s">
        <v>827</v>
      </c>
      <c r="E408" s="592" t="s">
        <v>157</v>
      </c>
      <c r="F408" s="687">
        <f>F409</f>
        <v>0</v>
      </c>
      <c r="G408" s="687"/>
      <c r="H408" s="687">
        <f t="shared" ref="H408:K408" si="61">H409</f>
        <v>0</v>
      </c>
      <c r="I408" s="687"/>
      <c r="J408" s="687">
        <f t="shared" si="61"/>
        <v>51481.299999999996</v>
      </c>
      <c r="K408" s="687">
        <f t="shared" si="61"/>
        <v>44788.7</v>
      </c>
      <c r="L408" s="686"/>
      <c r="N408" s="686"/>
      <c r="O408" s="686"/>
    </row>
    <row r="409" spans="1:15" s="683" customFormat="1" x14ac:dyDescent="0.3">
      <c r="A409" s="565" t="s">
        <v>9</v>
      </c>
      <c r="B409" s="567" t="s">
        <v>5</v>
      </c>
      <c r="C409" s="568" t="s">
        <v>30</v>
      </c>
      <c r="D409" s="658" t="s">
        <v>827</v>
      </c>
      <c r="E409" s="592" t="s">
        <v>158</v>
      </c>
      <c r="F409" s="687">
        <f>'ведом. 2024-2026'!AD891</f>
        <v>0</v>
      </c>
      <c r="G409" s="691"/>
      <c r="H409" s="687">
        <f>'ведом. 2024-2026'!AE891</f>
        <v>0</v>
      </c>
      <c r="I409" s="691"/>
      <c r="J409" s="687">
        <f>'ведом. 2024-2026'!AF891</f>
        <v>51481.299999999996</v>
      </c>
      <c r="K409" s="687">
        <v>44788.7</v>
      </c>
      <c r="L409" s="686"/>
      <c r="N409" s="686"/>
      <c r="O409" s="686"/>
    </row>
    <row r="410" spans="1:15" s="184" customFormat="1" ht="19.8" customHeight="1" x14ac:dyDescent="0.3">
      <c r="A410" s="425" t="s">
        <v>607</v>
      </c>
      <c r="B410" s="207" t="s">
        <v>5</v>
      </c>
      <c r="C410" s="349" t="s">
        <v>30</v>
      </c>
      <c r="D410" s="301" t="s">
        <v>608</v>
      </c>
      <c r="E410" s="373"/>
      <c r="F410" s="165">
        <f t="shared" ref="F410:H411" si="62">F411</f>
        <v>55072</v>
      </c>
      <c r="G410" s="338">
        <f t="shared" si="62"/>
        <v>45819.9</v>
      </c>
      <c r="H410" s="165">
        <f t="shared" si="62"/>
        <v>0</v>
      </c>
      <c r="I410" s="338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1" t="s">
        <v>649</v>
      </c>
      <c r="B411" s="207" t="s">
        <v>5</v>
      </c>
      <c r="C411" s="349" t="s">
        <v>30</v>
      </c>
      <c r="D411" s="301" t="s">
        <v>646</v>
      </c>
      <c r="E411" s="373"/>
      <c r="F411" s="165">
        <f t="shared" si="62"/>
        <v>55072</v>
      </c>
      <c r="G411" s="338">
        <f t="shared" si="62"/>
        <v>45819.9</v>
      </c>
      <c r="H411" s="165">
        <f t="shared" si="62"/>
        <v>0</v>
      </c>
      <c r="I411" s="338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6" t="s">
        <v>456</v>
      </c>
      <c r="B412" s="207" t="s">
        <v>5</v>
      </c>
      <c r="C412" s="349" t="s">
        <v>30</v>
      </c>
      <c r="D412" s="301" t="s">
        <v>646</v>
      </c>
      <c r="E412" s="362" t="s">
        <v>157</v>
      </c>
      <c r="F412" s="165">
        <f>'ведом. 2024-2026'!AD895</f>
        <v>55072</v>
      </c>
      <c r="G412" s="338">
        <f>G413</f>
        <v>45819.9</v>
      </c>
      <c r="H412" s="165">
        <f>H413</f>
        <v>0</v>
      </c>
      <c r="I412" s="338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0" t="s">
        <v>9</v>
      </c>
      <c r="B413" s="207" t="s">
        <v>5</v>
      </c>
      <c r="C413" s="349" t="s">
        <v>30</v>
      </c>
      <c r="D413" s="301" t="s">
        <v>646</v>
      </c>
      <c r="E413" s="362" t="s">
        <v>158</v>
      </c>
      <c r="F413" s="165">
        <f>'ведом. 2024-2026'!AD895</f>
        <v>55072</v>
      </c>
      <c r="G413" s="338">
        <v>45819.9</v>
      </c>
      <c r="H413" s="165">
        <f>'ведом. 2024-2026'!AE895</f>
        <v>0</v>
      </c>
      <c r="I413" s="338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0" t="s">
        <v>738</v>
      </c>
      <c r="B414" s="1" t="s">
        <v>5</v>
      </c>
      <c r="C414" s="4" t="s">
        <v>30</v>
      </c>
      <c r="D414" s="323" t="s">
        <v>739</v>
      </c>
      <c r="E414" s="488"/>
      <c r="F414" s="165">
        <f>F415+F421+F418</f>
        <v>189395.00000000003</v>
      </c>
      <c r="G414" s="687">
        <f>G415+G421+G418</f>
        <v>154925.10000000003</v>
      </c>
      <c r="H414" s="687">
        <f t="shared" ref="H414:J414" si="63">H415+H421+H418</f>
        <v>428538.39999999997</v>
      </c>
      <c r="I414" s="687">
        <f t="shared" si="63"/>
        <v>350544.3</v>
      </c>
      <c r="J414" s="687">
        <f t="shared" si="63"/>
        <v>0</v>
      </c>
      <c r="K414" s="687"/>
      <c r="L414" s="158"/>
      <c r="N414" s="158"/>
      <c r="O414" s="158"/>
    </row>
    <row r="415" spans="1:15" s="184" customFormat="1" ht="30" customHeight="1" x14ac:dyDescent="0.3">
      <c r="A415" s="565" t="s">
        <v>830</v>
      </c>
      <c r="B415" s="1" t="s">
        <v>5</v>
      </c>
      <c r="C415" s="4" t="s">
        <v>30</v>
      </c>
      <c r="D415" s="573" t="s">
        <v>831</v>
      </c>
      <c r="E415" s="488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0" t="s">
        <v>122</v>
      </c>
      <c r="B416" s="1" t="s">
        <v>5</v>
      </c>
      <c r="C416" s="4" t="s">
        <v>30</v>
      </c>
      <c r="D416" s="573" t="s">
        <v>831</v>
      </c>
      <c r="E416" s="488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0" t="s">
        <v>53</v>
      </c>
      <c r="B417" s="1" t="s">
        <v>5</v>
      </c>
      <c r="C417" s="4" t="s">
        <v>30</v>
      </c>
      <c r="D417" s="573" t="s">
        <v>831</v>
      </c>
      <c r="E417" s="488" t="s">
        <v>67</v>
      </c>
      <c r="F417" s="165">
        <f>'ведом. 2024-2026'!AD899</f>
        <v>103038.70000000001</v>
      </c>
      <c r="G417" s="338">
        <f>66823.4+12763.6+4698.6</f>
        <v>84285.6</v>
      </c>
      <c r="H417" s="165">
        <f>'ведом. 2024-2026'!AE899</f>
        <v>0</v>
      </c>
      <c r="I417" s="338"/>
      <c r="J417" s="165">
        <f>'ведом. 2024-2026'!AF899</f>
        <v>0</v>
      </c>
      <c r="K417" s="165"/>
      <c r="L417" s="158"/>
      <c r="N417" s="158"/>
      <c r="O417" s="158"/>
    </row>
    <row r="418" spans="1:15" s="509" customFormat="1" ht="31.2" x14ac:dyDescent="0.3">
      <c r="A418" s="270" t="s">
        <v>804</v>
      </c>
      <c r="B418" s="504" t="s">
        <v>5</v>
      </c>
      <c r="C418" s="505" t="s">
        <v>30</v>
      </c>
      <c r="D418" s="429" t="s">
        <v>806</v>
      </c>
      <c r="E418" s="488"/>
      <c r="F418" s="513">
        <f t="shared" ref="F418:J419" si="65">F419</f>
        <v>22554.6</v>
      </c>
      <c r="G418" s="513">
        <f t="shared" si="65"/>
        <v>18449.7</v>
      </c>
      <c r="H418" s="513">
        <f t="shared" si="65"/>
        <v>428538.39999999997</v>
      </c>
      <c r="I418" s="513">
        <f t="shared" si="65"/>
        <v>350544.3</v>
      </c>
      <c r="J418" s="513">
        <f t="shared" si="65"/>
        <v>0</v>
      </c>
      <c r="K418" s="513"/>
      <c r="L418" s="158"/>
      <c r="N418" s="158"/>
      <c r="O418" s="158"/>
    </row>
    <row r="419" spans="1:15" s="509" customFormat="1" x14ac:dyDescent="0.3">
      <c r="A419" s="270" t="s">
        <v>122</v>
      </c>
      <c r="B419" s="504" t="s">
        <v>5</v>
      </c>
      <c r="C419" s="505" t="s">
        <v>30</v>
      </c>
      <c r="D419" s="429" t="s">
        <v>806</v>
      </c>
      <c r="E419" s="488" t="s">
        <v>37</v>
      </c>
      <c r="F419" s="513">
        <f t="shared" si="65"/>
        <v>22554.6</v>
      </c>
      <c r="G419" s="513">
        <f t="shared" si="65"/>
        <v>18449.7</v>
      </c>
      <c r="H419" s="513">
        <f t="shared" si="65"/>
        <v>428538.39999999997</v>
      </c>
      <c r="I419" s="513">
        <f t="shared" si="65"/>
        <v>350544.3</v>
      </c>
      <c r="J419" s="513">
        <f t="shared" si="65"/>
        <v>0</v>
      </c>
      <c r="K419" s="513"/>
      <c r="L419" s="158"/>
      <c r="N419" s="158"/>
      <c r="O419" s="158"/>
    </row>
    <row r="420" spans="1:15" s="509" customFormat="1" x14ac:dyDescent="0.3">
      <c r="A420" s="270" t="s">
        <v>53</v>
      </c>
      <c r="B420" s="504" t="s">
        <v>5</v>
      </c>
      <c r="C420" s="505" t="s">
        <v>30</v>
      </c>
      <c r="D420" s="429" t="s">
        <v>806</v>
      </c>
      <c r="E420" s="488" t="s">
        <v>67</v>
      </c>
      <c r="F420" s="513">
        <f>'ведом. 2024-2026'!AD902</f>
        <v>22554.6</v>
      </c>
      <c r="G420" s="338">
        <f>12272.4+6177.3</f>
        <v>18449.7</v>
      </c>
      <c r="H420" s="513">
        <f>'ведом. 2024-2026'!AE902</f>
        <v>428538.39999999997</v>
      </c>
      <c r="I420" s="338">
        <f>233174.6+117369.7</f>
        <v>350544.3</v>
      </c>
      <c r="J420" s="513">
        <f>'ведом. 2024-2026'!AF902</f>
        <v>0</v>
      </c>
      <c r="K420" s="513"/>
      <c r="L420" s="158"/>
      <c r="N420" s="158"/>
      <c r="O420" s="158"/>
    </row>
    <row r="421" spans="1:15" s="184" customFormat="1" x14ac:dyDescent="0.3">
      <c r="A421" s="270" t="s">
        <v>784</v>
      </c>
      <c r="B421" s="1" t="s">
        <v>5</v>
      </c>
      <c r="C421" s="4" t="s">
        <v>30</v>
      </c>
      <c r="D421" s="323" t="s">
        <v>785</v>
      </c>
      <c r="E421" s="488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0" t="s">
        <v>122</v>
      </c>
      <c r="B422" s="1" t="s">
        <v>5</v>
      </c>
      <c r="C422" s="4" t="s">
        <v>30</v>
      </c>
      <c r="D422" s="323" t="s">
        <v>785</v>
      </c>
      <c r="E422" s="488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0" t="s">
        <v>53</v>
      </c>
      <c r="B423" s="1" t="s">
        <v>5</v>
      </c>
      <c r="C423" s="4" t="s">
        <v>30</v>
      </c>
      <c r="D423" s="323" t="s">
        <v>785</v>
      </c>
      <c r="E423" s="488" t="s">
        <v>67</v>
      </c>
      <c r="F423" s="165">
        <f>'ведом. 2024-2026'!AD905</f>
        <v>63801.7</v>
      </c>
      <c r="G423" s="338">
        <f>41051.9+11137.9</f>
        <v>52189.8</v>
      </c>
      <c r="H423" s="165">
        <f>'ведом. 2024-2026'!AE905</f>
        <v>0</v>
      </c>
      <c r="I423" s="338"/>
      <c r="J423" s="165">
        <f>'ведом. 2024-2026'!AF905</f>
        <v>0</v>
      </c>
      <c r="K423" s="165"/>
      <c r="L423" s="158"/>
      <c r="N423" s="158"/>
      <c r="O423" s="158"/>
    </row>
    <row r="424" spans="1:15" s="723" customFormat="1" x14ac:dyDescent="0.3">
      <c r="A424" s="572" t="s">
        <v>192</v>
      </c>
      <c r="B424" s="567" t="s">
        <v>5</v>
      </c>
      <c r="C424" s="568" t="s">
        <v>30</v>
      </c>
      <c r="D424" s="573" t="s">
        <v>114</v>
      </c>
      <c r="E424" s="592"/>
      <c r="F424" s="726">
        <f>F425</f>
        <v>109000</v>
      </c>
      <c r="G424" s="729"/>
      <c r="H424" s="726"/>
      <c r="I424" s="729"/>
      <c r="J424" s="726"/>
      <c r="K424" s="726"/>
      <c r="L424" s="725"/>
      <c r="N424" s="725"/>
      <c r="O424" s="725"/>
    </row>
    <row r="425" spans="1:15" s="723" customFormat="1" x14ac:dyDescent="0.3">
      <c r="A425" s="588" t="s">
        <v>585</v>
      </c>
      <c r="B425" s="718" t="s">
        <v>5</v>
      </c>
      <c r="C425" s="719" t="s">
        <v>30</v>
      </c>
      <c r="D425" s="573" t="s">
        <v>115</v>
      </c>
      <c r="E425" s="730"/>
      <c r="F425" s="513">
        <f>F426</f>
        <v>109000</v>
      </c>
      <c r="G425" s="513"/>
      <c r="H425" s="513">
        <f t="shared" ref="H425:J425" si="67">H426</f>
        <v>0</v>
      </c>
      <c r="I425" s="513"/>
      <c r="J425" s="513">
        <f t="shared" si="67"/>
        <v>0</v>
      </c>
      <c r="K425" s="513"/>
      <c r="L425" s="725"/>
      <c r="N425" s="725"/>
      <c r="O425" s="725"/>
    </row>
    <row r="426" spans="1:15" s="723" customFormat="1" ht="31.2" x14ac:dyDescent="0.3">
      <c r="A426" s="589" t="s">
        <v>188</v>
      </c>
      <c r="B426" s="718" t="s">
        <v>5</v>
      </c>
      <c r="C426" s="719" t="s">
        <v>30</v>
      </c>
      <c r="D426" s="573" t="s">
        <v>189</v>
      </c>
      <c r="E426" s="730"/>
      <c r="F426" s="513">
        <f>F427</f>
        <v>109000</v>
      </c>
      <c r="G426" s="726"/>
      <c r="H426" s="726">
        <f>H438+H427</f>
        <v>0</v>
      </c>
      <c r="I426" s="726"/>
      <c r="J426" s="726">
        <f>J438+J427</f>
        <v>0</v>
      </c>
      <c r="K426" s="513"/>
      <c r="L426" s="725"/>
      <c r="N426" s="725"/>
      <c r="O426" s="725"/>
    </row>
    <row r="427" spans="1:15" s="723" customFormat="1" ht="31.2" x14ac:dyDescent="0.3">
      <c r="A427" s="587" t="s">
        <v>190</v>
      </c>
      <c r="B427" s="718" t="s">
        <v>5</v>
      </c>
      <c r="C427" s="719" t="s">
        <v>30</v>
      </c>
      <c r="D427" s="573" t="s">
        <v>191</v>
      </c>
      <c r="E427" s="730"/>
      <c r="F427" s="726">
        <f>F428</f>
        <v>109000</v>
      </c>
      <c r="G427" s="726"/>
      <c r="H427" s="726">
        <f>H428</f>
        <v>0</v>
      </c>
      <c r="I427" s="726"/>
      <c r="J427" s="726">
        <f>J428</f>
        <v>0</v>
      </c>
      <c r="K427" s="726"/>
      <c r="L427" s="725"/>
      <c r="N427" s="725"/>
      <c r="O427" s="725"/>
    </row>
    <row r="428" spans="1:15" s="723" customFormat="1" x14ac:dyDescent="0.3">
      <c r="A428" s="565" t="s">
        <v>42</v>
      </c>
      <c r="B428" s="718" t="s">
        <v>5</v>
      </c>
      <c r="C428" s="719" t="s">
        <v>30</v>
      </c>
      <c r="D428" s="573" t="s">
        <v>191</v>
      </c>
      <c r="E428" s="730" t="s">
        <v>371</v>
      </c>
      <c r="F428" s="726">
        <f>F429</f>
        <v>109000</v>
      </c>
      <c r="G428" s="726"/>
      <c r="H428" s="726">
        <f>H429</f>
        <v>0</v>
      </c>
      <c r="I428" s="726"/>
      <c r="J428" s="726">
        <f>J429</f>
        <v>0</v>
      </c>
      <c r="K428" s="726"/>
      <c r="L428" s="725"/>
      <c r="N428" s="725"/>
      <c r="O428" s="725"/>
    </row>
    <row r="429" spans="1:15" s="723" customFormat="1" ht="31.2" x14ac:dyDescent="0.3">
      <c r="A429" s="565" t="s">
        <v>123</v>
      </c>
      <c r="B429" s="718" t="s">
        <v>5</v>
      </c>
      <c r="C429" s="719" t="s">
        <v>30</v>
      </c>
      <c r="D429" s="573" t="s">
        <v>191</v>
      </c>
      <c r="E429" s="730" t="s">
        <v>372</v>
      </c>
      <c r="F429" s="726">
        <f>'ведом. 2024-2026'!AD586</f>
        <v>109000</v>
      </c>
      <c r="G429" s="729"/>
      <c r="H429" s="726">
        <f>'ведом. 2024-2026'!AE586</f>
        <v>0</v>
      </c>
      <c r="I429" s="729"/>
      <c r="J429" s="726">
        <f>'ведом. 2024-2026'!AF586</f>
        <v>0</v>
      </c>
      <c r="K429" s="726"/>
      <c r="L429" s="725"/>
      <c r="N429" s="725"/>
      <c r="O429" s="725"/>
    </row>
    <row r="430" spans="1:15" s="683" customFormat="1" x14ac:dyDescent="0.3">
      <c r="A430" s="572" t="s">
        <v>254</v>
      </c>
      <c r="B430" s="567" t="s">
        <v>5</v>
      </c>
      <c r="C430" s="568" t="s">
        <v>30</v>
      </c>
      <c r="D430" s="573" t="s">
        <v>255</v>
      </c>
      <c r="E430" s="592"/>
      <c r="F430" s="687">
        <f>F431</f>
        <v>395.4</v>
      </c>
      <c r="G430" s="687">
        <f t="shared" ref="G430:J434" si="68">G431</f>
        <v>323.39999999999998</v>
      </c>
      <c r="H430" s="687">
        <f t="shared" si="68"/>
        <v>593.1</v>
      </c>
      <c r="I430" s="687">
        <f t="shared" si="68"/>
        <v>485.1</v>
      </c>
      <c r="J430" s="687">
        <f t="shared" si="68"/>
        <v>0</v>
      </c>
      <c r="K430" s="687"/>
      <c r="L430" s="686"/>
      <c r="N430" s="686"/>
      <c r="O430" s="686"/>
    </row>
    <row r="431" spans="1:15" s="683" customFormat="1" ht="31.2" x14ac:dyDescent="0.3">
      <c r="A431" s="572" t="s">
        <v>596</v>
      </c>
      <c r="B431" s="567" t="s">
        <v>5</v>
      </c>
      <c r="C431" s="568" t="s">
        <v>30</v>
      </c>
      <c r="D431" s="573" t="s">
        <v>256</v>
      </c>
      <c r="E431" s="592"/>
      <c r="F431" s="687">
        <f>F432</f>
        <v>395.4</v>
      </c>
      <c r="G431" s="687">
        <f t="shared" si="68"/>
        <v>323.39999999999998</v>
      </c>
      <c r="H431" s="687">
        <f t="shared" si="68"/>
        <v>593.1</v>
      </c>
      <c r="I431" s="687">
        <f t="shared" si="68"/>
        <v>485.1</v>
      </c>
      <c r="J431" s="687">
        <f t="shared" si="68"/>
        <v>0</v>
      </c>
      <c r="K431" s="687"/>
      <c r="L431" s="686"/>
      <c r="N431" s="686"/>
      <c r="O431" s="686"/>
    </row>
    <row r="432" spans="1:15" s="683" customFormat="1" ht="31.2" x14ac:dyDescent="0.3">
      <c r="A432" s="589" t="s">
        <v>597</v>
      </c>
      <c r="B432" s="567" t="s">
        <v>5</v>
      </c>
      <c r="C432" s="568" t="s">
        <v>30</v>
      </c>
      <c r="D432" s="573" t="s">
        <v>257</v>
      </c>
      <c r="E432" s="592"/>
      <c r="F432" s="687">
        <f>F433</f>
        <v>395.4</v>
      </c>
      <c r="G432" s="687">
        <f t="shared" si="68"/>
        <v>323.39999999999998</v>
      </c>
      <c r="H432" s="687">
        <f t="shared" si="68"/>
        <v>593.1</v>
      </c>
      <c r="I432" s="687">
        <f t="shared" si="68"/>
        <v>485.1</v>
      </c>
      <c r="J432" s="687">
        <f t="shared" si="68"/>
        <v>0</v>
      </c>
      <c r="K432" s="687"/>
      <c r="L432" s="686"/>
      <c r="N432" s="686"/>
      <c r="O432" s="686"/>
    </row>
    <row r="433" spans="1:15" s="683" customFormat="1" x14ac:dyDescent="0.3">
      <c r="A433" s="565" t="s">
        <v>841</v>
      </c>
      <c r="B433" s="567" t="s">
        <v>5</v>
      </c>
      <c r="C433" s="568" t="s">
        <v>30</v>
      </c>
      <c r="D433" s="573" t="s">
        <v>842</v>
      </c>
      <c r="E433" s="592"/>
      <c r="F433" s="687">
        <f>F434</f>
        <v>395.4</v>
      </c>
      <c r="G433" s="687">
        <f t="shared" si="68"/>
        <v>323.39999999999998</v>
      </c>
      <c r="H433" s="687">
        <f t="shared" si="68"/>
        <v>593.1</v>
      </c>
      <c r="I433" s="687">
        <f t="shared" si="68"/>
        <v>485.1</v>
      </c>
      <c r="J433" s="687">
        <f t="shared" si="68"/>
        <v>0</v>
      </c>
      <c r="K433" s="687"/>
      <c r="L433" s="686"/>
      <c r="N433" s="686"/>
      <c r="O433" s="686"/>
    </row>
    <row r="434" spans="1:15" s="683" customFormat="1" x14ac:dyDescent="0.3">
      <c r="A434" s="565" t="s">
        <v>122</v>
      </c>
      <c r="B434" s="567" t="s">
        <v>5</v>
      </c>
      <c r="C434" s="568" t="s">
        <v>30</v>
      </c>
      <c r="D434" s="573" t="s">
        <v>842</v>
      </c>
      <c r="E434" s="592" t="s">
        <v>37</v>
      </c>
      <c r="F434" s="687">
        <f>F435</f>
        <v>395.4</v>
      </c>
      <c r="G434" s="687">
        <f t="shared" si="68"/>
        <v>323.39999999999998</v>
      </c>
      <c r="H434" s="687">
        <f t="shared" si="68"/>
        <v>593.1</v>
      </c>
      <c r="I434" s="687">
        <f t="shared" si="68"/>
        <v>485.1</v>
      </c>
      <c r="J434" s="687">
        <f t="shared" si="68"/>
        <v>0</v>
      </c>
      <c r="K434" s="687"/>
      <c r="L434" s="686"/>
      <c r="N434" s="686"/>
      <c r="O434" s="686"/>
    </row>
    <row r="435" spans="1:15" s="683" customFormat="1" x14ac:dyDescent="0.3">
      <c r="A435" s="565" t="s">
        <v>53</v>
      </c>
      <c r="B435" s="567" t="s">
        <v>5</v>
      </c>
      <c r="C435" s="568" t="s">
        <v>30</v>
      </c>
      <c r="D435" s="573" t="s">
        <v>842</v>
      </c>
      <c r="E435" s="592" t="s">
        <v>67</v>
      </c>
      <c r="F435" s="687">
        <f>'ведом. 2024-2026'!AD911</f>
        <v>395.4</v>
      </c>
      <c r="G435" s="691">
        <v>323.39999999999998</v>
      </c>
      <c r="H435" s="687">
        <f>'ведом. 2024-2026'!AE911</f>
        <v>593.1</v>
      </c>
      <c r="I435" s="691">
        <v>485.1</v>
      </c>
      <c r="J435" s="687">
        <f>'ведом. 2024-2026'!AF911</f>
        <v>0</v>
      </c>
      <c r="K435" s="687"/>
      <c r="L435" s="686"/>
      <c r="N435" s="686"/>
      <c r="O435" s="686"/>
    </row>
    <row r="436" spans="1:15" s="723" customFormat="1" x14ac:dyDescent="0.3">
      <c r="A436" s="292" t="s">
        <v>350</v>
      </c>
      <c r="B436" s="567" t="s">
        <v>5</v>
      </c>
      <c r="C436" s="568" t="s">
        <v>30</v>
      </c>
      <c r="D436" s="433" t="s">
        <v>140</v>
      </c>
      <c r="E436" s="592"/>
      <c r="F436" s="726">
        <f>F437</f>
        <v>60500</v>
      </c>
      <c r="G436" s="726"/>
      <c r="H436" s="726">
        <f t="shared" ref="H436:J436" si="69">H437</f>
        <v>0</v>
      </c>
      <c r="I436" s="726"/>
      <c r="J436" s="726">
        <f t="shared" si="69"/>
        <v>0</v>
      </c>
      <c r="K436" s="726"/>
      <c r="L436" s="725"/>
      <c r="N436" s="725"/>
      <c r="O436" s="725"/>
    </row>
    <row r="437" spans="1:15" s="723" customFormat="1" x14ac:dyDescent="0.3">
      <c r="A437" s="728" t="s">
        <v>466</v>
      </c>
      <c r="B437" s="567" t="s">
        <v>5</v>
      </c>
      <c r="C437" s="568" t="s">
        <v>30</v>
      </c>
      <c r="D437" s="433" t="s">
        <v>467</v>
      </c>
      <c r="E437" s="592"/>
      <c r="F437" s="726">
        <f>F438</f>
        <v>60500</v>
      </c>
      <c r="G437" s="729"/>
      <c r="H437" s="726"/>
      <c r="I437" s="729"/>
      <c r="J437" s="726"/>
      <c r="K437" s="726"/>
      <c r="L437" s="725"/>
      <c r="N437" s="725"/>
      <c r="O437" s="725"/>
    </row>
    <row r="438" spans="1:15" s="509" customFormat="1" ht="31.2" x14ac:dyDescent="0.3">
      <c r="A438" s="270" t="s">
        <v>809</v>
      </c>
      <c r="B438" s="504" t="s">
        <v>5</v>
      </c>
      <c r="C438" s="505" t="s">
        <v>30</v>
      </c>
      <c r="D438" s="433" t="s">
        <v>808</v>
      </c>
      <c r="E438" s="488"/>
      <c r="F438" s="513">
        <f>F439</f>
        <v>60500</v>
      </c>
      <c r="G438" s="513"/>
      <c r="H438" s="513">
        <f t="shared" ref="H438:J438" si="70">H439</f>
        <v>0</v>
      </c>
      <c r="I438" s="513"/>
      <c r="J438" s="513">
        <f t="shared" si="70"/>
        <v>0</v>
      </c>
      <c r="K438" s="513"/>
      <c r="L438" s="158"/>
      <c r="N438" s="158"/>
      <c r="O438" s="158"/>
    </row>
    <row r="439" spans="1:15" s="509" customFormat="1" x14ac:dyDescent="0.3">
      <c r="A439" s="270" t="s">
        <v>42</v>
      </c>
      <c r="B439" s="504" t="s">
        <v>5</v>
      </c>
      <c r="C439" s="505" t="s">
        <v>30</v>
      </c>
      <c r="D439" s="433" t="s">
        <v>808</v>
      </c>
      <c r="E439" s="488" t="s">
        <v>371</v>
      </c>
      <c r="F439" s="513">
        <f>F440</f>
        <v>60500</v>
      </c>
      <c r="G439" s="513"/>
      <c r="H439" s="513">
        <f t="shared" ref="H439:J439" si="71">H440</f>
        <v>0</v>
      </c>
      <c r="I439" s="513"/>
      <c r="J439" s="513">
        <f t="shared" si="71"/>
        <v>0</v>
      </c>
      <c r="K439" s="513"/>
      <c r="L439" s="158"/>
      <c r="N439" s="158"/>
      <c r="O439" s="158"/>
    </row>
    <row r="440" spans="1:15" s="509" customFormat="1" ht="31.2" x14ac:dyDescent="0.3">
      <c r="A440" s="270" t="s">
        <v>123</v>
      </c>
      <c r="B440" s="504" t="s">
        <v>5</v>
      </c>
      <c r="C440" s="505" t="s">
        <v>30</v>
      </c>
      <c r="D440" s="433" t="s">
        <v>808</v>
      </c>
      <c r="E440" s="488" t="s">
        <v>372</v>
      </c>
      <c r="F440" s="513">
        <f>'ведом. 2024-2026'!AD295</f>
        <v>60500</v>
      </c>
      <c r="G440" s="338"/>
      <c r="H440" s="513">
        <f>'ведом. 2024-2026'!AE295</f>
        <v>0</v>
      </c>
      <c r="I440" s="338"/>
      <c r="J440" s="513">
        <f>'ведом. 2024-2026'!AF295</f>
        <v>0</v>
      </c>
      <c r="K440" s="513"/>
      <c r="L440" s="158"/>
      <c r="N440" s="158"/>
      <c r="O440" s="158"/>
    </row>
    <row r="441" spans="1:15" s="141" customFormat="1" x14ac:dyDescent="0.3">
      <c r="A441" s="409" t="s">
        <v>18</v>
      </c>
      <c r="B441" s="203" t="s">
        <v>5</v>
      </c>
      <c r="C441" s="4" t="s">
        <v>7</v>
      </c>
      <c r="D441" s="355"/>
      <c r="E441" s="362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7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2" t="s">
        <v>165</v>
      </c>
      <c r="B442" s="203" t="s">
        <v>5</v>
      </c>
      <c r="C442" s="4" t="s">
        <v>7</v>
      </c>
      <c r="D442" s="29" t="s">
        <v>104</v>
      </c>
      <c r="E442" s="362"/>
      <c r="F442" s="165">
        <f>F443</f>
        <v>17174.400000000001</v>
      </c>
      <c r="G442" s="338"/>
      <c r="H442" s="165">
        <f>H443</f>
        <v>11623.9</v>
      </c>
      <c r="I442" s="338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6" t="s">
        <v>166</v>
      </c>
      <c r="B443" s="203" t="s">
        <v>5</v>
      </c>
      <c r="C443" s="4" t="s">
        <v>7</v>
      </c>
      <c r="D443" s="29" t="s">
        <v>108</v>
      </c>
      <c r="E443" s="362"/>
      <c r="F443" s="165">
        <f>F444+F450</f>
        <v>17174.400000000001</v>
      </c>
      <c r="G443" s="338"/>
      <c r="H443" s="165">
        <f>H444+H450</f>
        <v>11623.9</v>
      </c>
      <c r="I443" s="338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3" t="s">
        <v>583</v>
      </c>
      <c r="B444" s="203" t="s">
        <v>5</v>
      </c>
      <c r="C444" s="4" t="s">
        <v>7</v>
      </c>
      <c r="D444" s="29" t="s">
        <v>354</v>
      </c>
      <c r="E444" s="362"/>
      <c r="F444" s="165">
        <f>F445</f>
        <v>9808.1000000000022</v>
      </c>
      <c r="G444" s="338"/>
      <c r="H444" s="165">
        <f>H445</f>
        <v>4274</v>
      </c>
      <c r="I444" s="338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4" t="s">
        <v>260</v>
      </c>
      <c r="B445" s="203" t="s">
        <v>5</v>
      </c>
      <c r="C445" s="4" t="s">
        <v>7</v>
      </c>
      <c r="D445" s="29" t="s">
        <v>382</v>
      </c>
      <c r="E445" s="362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0" t="s">
        <v>122</v>
      </c>
      <c r="B446" s="203" t="s">
        <v>5</v>
      </c>
      <c r="C446" s="4" t="s">
        <v>7</v>
      </c>
      <c r="D446" s="29" t="s">
        <v>382</v>
      </c>
      <c r="E446" s="362" t="s">
        <v>37</v>
      </c>
      <c r="F446" s="165">
        <f>F447</f>
        <v>9806.4000000000015</v>
      </c>
      <c r="G446" s="338"/>
      <c r="H446" s="165">
        <f>H447</f>
        <v>4274</v>
      </c>
      <c r="I446" s="338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0" t="s">
        <v>53</v>
      </c>
      <c r="B447" s="203" t="s">
        <v>5</v>
      </c>
      <c r="C447" s="4" t="s">
        <v>7</v>
      </c>
      <c r="D447" s="29" t="s">
        <v>355</v>
      </c>
      <c r="E447" s="362" t="s">
        <v>67</v>
      </c>
      <c r="F447" s="165">
        <f>'ведом. 2024-2026'!AD302</f>
        <v>9806.4000000000015</v>
      </c>
      <c r="G447" s="338"/>
      <c r="H447" s="165">
        <f>'ведом. 2024-2026'!AE302</f>
        <v>4274</v>
      </c>
      <c r="I447" s="338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09" t="s">
        <v>42</v>
      </c>
      <c r="B448" s="1" t="s">
        <v>5</v>
      </c>
      <c r="C448" s="4" t="s">
        <v>7</v>
      </c>
      <c r="D448" s="347" t="s">
        <v>356</v>
      </c>
      <c r="E448" s="488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09" t="s">
        <v>135</v>
      </c>
      <c r="B449" s="1" t="s">
        <v>5</v>
      </c>
      <c r="C449" s="4" t="s">
        <v>7</v>
      </c>
      <c r="D449" s="347" t="s">
        <v>356</v>
      </c>
      <c r="E449" s="488" t="s">
        <v>468</v>
      </c>
      <c r="F449" s="165">
        <f>'ведом. 2024-2026'!AD309</f>
        <v>1.7</v>
      </c>
      <c r="G449" s="338"/>
      <c r="H449" s="165">
        <f>'ведом. 2024-2026'!AE309</f>
        <v>0</v>
      </c>
      <c r="I449" s="338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5" t="s">
        <v>259</v>
      </c>
      <c r="B450" s="203" t="s">
        <v>5</v>
      </c>
      <c r="C450" s="4" t="s">
        <v>7</v>
      </c>
      <c r="D450" s="29" t="s">
        <v>356</v>
      </c>
      <c r="E450" s="362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0" t="s">
        <v>41</v>
      </c>
      <c r="B451" s="203" t="s">
        <v>5</v>
      </c>
      <c r="C451" s="4" t="s">
        <v>7</v>
      </c>
      <c r="D451" s="29" t="s">
        <v>356</v>
      </c>
      <c r="E451" s="362" t="s">
        <v>129</v>
      </c>
      <c r="F451" s="165">
        <f>F452</f>
        <v>6478.7</v>
      </c>
      <c r="G451" s="338"/>
      <c r="H451" s="165">
        <f>H452</f>
        <v>6478.7</v>
      </c>
      <c r="I451" s="338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0" t="s">
        <v>70</v>
      </c>
      <c r="B452" s="203" t="s">
        <v>5</v>
      </c>
      <c r="C452" s="4" t="s">
        <v>7</v>
      </c>
      <c r="D452" s="29" t="s">
        <v>356</v>
      </c>
      <c r="E452" s="362" t="s">
        <v>130</v>
      </c>
      <c r="F452" s="165">
        <f>'ведом. 2024-2026'!AD305</f>
        <v>6478.7</v>
      </c>
      <c r="G452" s="338"/>
      <c r="H452" s="165">
        <f>'ведом. 2024-2026'!AE305</f>
        <v>6478.7</v>
      </c>
      <c r="I452" s="338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0" t="s">
        <v>122</v>
      </c>
      <c r="B453" s="203" t="s">
        <v>5</v>
      </c>
      <c r="C453" s="4" t="s">
        <v>7</v>
      </c>
      <c r="D453" s="29" t="s">
        <v>356</v>
      </c>
      <c r="E453" s="362" t="s">
        <v>37</v>
      </c>
      <c r="F453" s="165">
        <f>F454</f>
        <v>887.6</v>
      </c>
      <c r="G453" s="338"/>
      <c r="H453" s="165">
        <f>H454</f>
        <v>871.2</v>
      </c>
      <c r="I453" s="338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0" t="s">
        <v>53</v>
      </c>
      <c r="B454" s="203" t="s">
        <v>5</v>
      </c>
      <c r="C454" s="4" t="s">
        <v>7</v>
      </c>
      <c r="D454" s="29" t="s">
        <v>356</v>
      </c>
      <c r="E454" s="362" t="s">
        <v>67</v>
      </c>
      <c r="F454" s="165">
        <f>'ведом. 2024-2026'!AD307</f>
        <v>887.6</v>
      </c>
      <c r="G454" s="338"/>
      <c r="H454" s="165">
        <f>'ведом. 2024-2026'!AE307</f>
        <v>871.2</v>
      </c>
      <c r="I454" s="338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2" t="s">
        <v>312</v>
      </c>
      <c r="B455" s="203" t="s">
        <v>5</v>
      </c>
      <c r="C455" s="4" t="s">
        <v>7</v>
      </c>
      <c r="D455" s="160" t="s">
        <v>134</v>
      </c>
      <c r="E455" s="362"/>
      <c r="F455" s="165">
        <f>F456</f>
        <v>1610</v>
      </c>
      <c r="G455" s="338"/>
      <c r="H455" s="165">
        <f>H456</f>
        <v>0</v>
      </c>
      <c r="I455" s="338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2" t="s">
        <v>313</v>
      </c>
      <c r="B456" s="203" t="s">
        <v>5</v>
      </c>
      <c r="C456" s="4" t="s">
        <v>7</v>
      </c>
      <c r="D456" s="160" t="s">
        <v>314</v>
      </c>
      <c r="E456" s="360"/>
      <c r="F456" s="165">
        <f>F457</f>
        <v>1610</v>
      </c>
      <c r="G456" s="338"/>
      <c r="H456" s="165">
        <f>H457</f>
        <v>0</v>
      </c>
      <c r="I456" s="338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7" t="s">
        <v>318</v>
      </c>
      <c r="B457" s="203" t="s">
        <v>5</v>
      </c>
      <c r="C457" s="4" t="s">
        <v>7</v>
      </c>
      <c r="D457" s="160" t="s">
        <v>319</v>
      </c>
      <c r="E457" s="360"/>
      <c r="F457" s="165">
        <f>F458</f>
        <v>1610</v>
      </c>
      <c r="G457" s="338"/>
      <c r="H457" s="165">
        <f>H458</f>
        <v>0</v>
      </c>
      <c r="I457" s="338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1" t="s">
        <v>377</v>
      </c>
      <c r="B458" s="203" t="s">
        <v>5</v>
      </c>
      <c r="C458" s="4" t="s">
        <v>7</v>
      </c>
      <c r="D458" s="160" t="s">
        <v>320</v>
      </c>
      <c r="E458" s="360"/>
      <c r="F458" s="165">
        <f>F459</f>
        <v>1610</v>
      </c>
      <c r="G458" s="338"/>
      <c r="H458" s="165">
        <f>H459</f>
        <v>0</v>
      </c>
      <c r="I458" s="338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09" t="s">
        <v>122</v>
      </c>
      <c r="B459" s="203" t="s">
        <v>5</v>
      </c>
      <c r="C459" s="4" t="s">
        <v>7</v>
      </c>
      <c r="D459" s="160" t="s">
        <v>320</v>
      </c>
      <c r="E459" s="360">
        <v>200</v>
      </c>
      <c r="F459" s="165">
        <f>F460</f>
        <v>1610</v>
      </c>
      <c r="G459" s="338"/>
      <c r="H459" s="165">
        <f>H460</f>
        <v>0</v>
      </c>
      <c r="I459" s="338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09" t="s">
        <v>53</v>
      </c>
      <c r="B460" s="203" t="s">
        <v>5</v>
      </c>
      <c r="C460" s="4" t="s">
        <v>7</v>
      </c>
      <c r="D460" s="160" t="s">
        <v>320</v>
      </c>
      <c r="E460" s="360">
        <v>240</v>
      </c>
      <c r="F460" s="165">
        <f>'ведом. 2024-2026'!AD315</f>
        <v>1610</v>
      </c>
      <c r="G460" s="338"/>
      <c r="H460" s="165">
        <f>'ведом. 2024-2026'!AE315</f>
        <v>0</v>
      </c>
      <c r="I460" s="338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0" t="s">
        <v>261</v>
      </c>
      <c r="B461" s="203" t="s">
        <v>5</v>
      </c>
      <c r="C461" s="4" t="s">
        <v>7</v>
      </c>
      <c r="D461" s="160" t="s">
        <v>262</v>
      </c>
      <c r="E461" s="448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0" t="s">
        <v>416</v>
      </c>
      <c r="B462" s="203" t="s">
        <v>5</v>
      </c>
      <c r="C462" s="4" t="s">
        <v>7</v>
      </c>
      <c r="D462" s="160" t="s">
        <v>263</v>
      </c>
      <c r="E462" s="447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0" t="s">
        <v>722</v>
      </c>
      <c r="B463" s="203" t="s">
        <v>5</v>
      </c>
      <c r="C463" s="4" t="s">
        <v>7</v>
      </c>
      <c r="D463" s="160" t="s">
        <v>719</v>
      </c>
      <c r="E463" s="344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2" t="s">
        <v>721</v>
      </c>
      <c r="B464" s="203" t="s">
        <v>5</v>
      </c>
      <c r="C464" s="4" t="s">
        <v>7</v>
      </c>
      <c r="D464" s="160" t="s">
        <v>720</v>
      </c>
      <c r="E464" s="344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2" t="s">
        <v>122</v>
      </c>
      <c r="B465" s="203" t="s">
        <v>5</v>
      </c>
      <c r="C465" s="4" t="s">
        <v>7</v>
      </c>
      <c r="D465" s="160" t="s">
        <v>720</v>
      </c>
      <c r="E465" s="344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2" t="s">
        <v>53</v>
      </c>
      <c r="B466" s="203" t="s">
        <v>5</v>
      </c>
      <c r="C466" s="4" t="s">
        <v>7</v>
      </c>
      <c r="D466" s="160" t="s">
        <v>720</v>
      </c>
      <c r="E466" s="344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2" t="s">
        <v>254</v>
      </c>
      <c r="B467" s="203" t="s">
        <v>5</v>
      </c>
      <c r="C467" s="4" t="s">
        <v>7</v>
      </c>
      <c r="D467" s="160" t="s">
        <v>255</v>
      </c>
      <c r="E467" s="362"/>
      <c r="F467" s="166">
        <f>F468+F488</f>
        <v>1032569.7999999999</v>
      </c>
      <c r="G467" s="382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6" t="s">
        <v>399</v>
      </c>
      <c r="B468" s="203" t="s">
        <v>5</v>
      </c>
      <c r="C468" s="4" t="s">
        <v>7</v>
      </c>
      <c r="D468" s="160" t="s">
        <v>400</v>
      </c>
      <c r="E468" s="362"/>
      <c r="F468" s="166">
        <f>F484+F469</f>
        <v>749744.1</v>
      </c>
      <c r="G468" s="382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6" t="s">
        <v>428</v>
      </c>
      <c r="B469" s="203" t="s">
        <v>5</v>
      </c>
      <c r="C469" s="4" t="s">
        <v>7</v>
      </c>
      <c r="D469" s="160" t="s">
        <v>429</v>
      </c>
      <c r="E469" s="362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6" t="s">
        <v>684</v>
      </c>
      <c r="B470" s="203" t="s">
        <v>5</v>
      </c>
      <c r="C470" s="4" t="s">
        <v>7</v>
      </c>
      <c r="D470" s="323" t="s">
        <v>685</v>
      </c>
      <c r="E470" s="311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0" t="s">
        <v>122</v>
      </c>
      <c r="B471" s="1" t="s">
        <v>5</v>
      </c>
      <c r="C471" s="4" t="s">
        <v>7</v>
      </c>
      <c r="D471" s="323" t="s">
        <v>685</v>
      </c>
      <c r="E471" s="311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0" t="s">
        <v>53</v>
      </c>
      <c r="B472" s="1" t="s">
        <v>5</v>
      </c>
      <c r="C472" s="4" t="s">
        <v>7</v>
      </c>
      <c r="D472" s="323" t="s">
        <v>685</v>
      </c>
      <c r="E472" s="311" t="s">
        <v>67</v>
      </c>
      <c r="F472" s="166">
        <f>'ведом. 2024-2026'!AD924</f>
        <v>200</v>
      </c>
      <c r="G472" s="382"/>
      <c r="H472" s="166">
        <f>'ведом. 2024-2026'!AE924</f>
        <v>0</v>
      </c>
      <c r="I472" s="382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09" t="s">
        <v>62</v>
      </c>
      <c r="B473" s="1" t="s">
        <v>5</v>
      </c>
      <c r="C473" s="4" t="s">
        <v>7</v>
      </c>
      <c r="D473" s="323" t="s">
        <v>685</v>
      </c>
      <c r="E473" s="311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09" t="s">
        <v>63</v>
      </c>
      <c r="B474" s="1" t="s">
        <v>5</v>
      </c>
      <c r="C474" s="4" t="s">
        <v>7</v>
      </c>
      <c r="D474" s="323" t="s">
        <v>685</v>
      </c>
      <c r="E474" s="311" t="s">
        <v>422</v>
      </c>
      <c r="F474" s="166">
        <f>'ведом. 2024-2026'!AD327</f>
        <v>550</v>
      </c>
      <c r="G474" s="382"/>
      <c r="H474" s="166">
        <f>'ведом. 2024-2026'!AE327</f>
        <v>0</v>
      </c>
      <c r="I474" s="382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0" t="s">
        <v>686</v>
      </c>
      <c r="B475" s="1" t="s">
        <v>5</v>
      </c>
      <c r="C475" s="4" t="s">
        <v>7</v>
      </c>
      <c r="D475" s="323" t="s">
        <v>687</v>
      </c>
      <c r="E475" s="311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0" t="s">
        <v>122</v>
      </c>
      <c r="B476" s="1" t="s">
        <v>5</v>
      </c>
      <c r="C476" s="4" t="s">
        <v>7</v>
      </c>
      <c r="D476" s="323" t="s">
        <v>687</v>
      </c>
      <c r="E476" s="311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0" t="s">
        <v>53</v>
      </c>
      <c r="B477" s="1" t="s">
        <v>5</v>
      </c>
      <c r="C477" s="4" t="s">
        <v>7</v>
      </c>
      <c r="D477" s="323" t="s">
        <v>687</v>
      </c>
      <c r="E477" s="311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4" t="s">
        <v>478</v>
      </c>
      <c r="B478" s="203" t="s">
        <v>5</v>
      </c>
      <c r="C478" s="4" t="s">
        <v>7</v>
      </c>
      <c r="D478" s="323" t="s">
        <v>708</v>
      </c>
      <c r="E478" s="362"/>
      <c r="F478" s="166">
        <f>F479</f>
        <v>5171.7</v>
      </c>
      <c r="G478" s="382"/>
      <c r="H478" s="166">
        <f>H479</f>
        <v>0</v>
      </c>
      <c r="I478" s="382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0" t="s">
        <v>122</v>
      </c>
      <c r="B479" s="203" t="s">
        <v>5</v>
      </c>
      <c r="C479" s="4" t="s">
        <v>7</v>
      </c>
      <c r="D479" s="323" t="s">
        <v>708</v>
      </c>
      <c r="E479" s="362" t="s">
        <v>37</v>
      </c>
      <c r="F479" s="166">
        <f>F480</f>
        <v>5171.7</v>
      </c>
      <c r="G479" s="382"/>
      <c r="H479" s="166">
        <f>H480</f>
        <v>0</v>
      </c>
      <c r="I479" s="382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0" t="s">
        <v>53</v>
      </c>
      <c r="B480" s="203" t="s">
        <v>5</v>
      </c>
      <c r="C480" s="4" t="s">
        <v>7</v>
      </c>
      <c r="D480" s="323" t="s">
        <v>708</v>
      </c>
      <c r="E480" s="362" t="s">
        <v>67</v>
      </c>
      <c r="F480" s="166">
        <f>'ведом. 2024-2026'!AD930</f>
        <v>5171.7</v>
      </c>
      <c r="G480" s="382"/>
      <c r="H480" s="166">
        <f>'ведом. 2024-2026'!AE930</f>
        <v>0</v>
      </c>
      <c r="I480" s="382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0" t="s">
        <v>435</v>
      </c>
      <c r="B481" s="203" t="s">
        <v>5</v>
      </c>
      <c r="C481" s="4" t="s">
        <v>7</v>
      </c>
      <c r="D481" s="160" t="s">
        <v>436</v>
      </c>
      <c r="E481" s="362"/>
      <c r="F481" s="166">
        <f t="shared" ref="F481:I482" si="74">F482</f>
        <v>442316.5</v>
      </c>
      <c r="G481" s="382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0" t="s">
        <v>122</v>
      </c>
      <c r="B482" s="203" t="s">
        <v>5</v>
      </c>
      <c r="C482" s="4" t="s">
        <v>7</v>
      </c>
      <c r="D482" s="160" t="s">
        <v>436</v>
      </c>
      <c r="E482" s="362" t="s">
        <v>37</v>
      </c>
      <c r="F482" s="166">
        <f t="shared" si="74"/>
        <v>442316.5</v>
      </c>
      <c r="G482" s="382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0" t="s">
        <v>53</v>
      </c>
      <c r="B483" s="203" t="s">
        <v>5</v>
      </c>
      <c r="C483" s="4" t="s">
        <v>7</v>
      </c>
      <c r="D483" s="160" t="s">
        <v>436</v>
      </c>
      <c r="E483" s="362" t="s">
        <v>67</v>
      </c>
      <c r="F483" s="166">
        <f>'ведом. 2024-2026'!AD933</f>
        <v>442316.5</v>
      </c>
      <c r="G483" s="382">
        <v>368007.3</v>
      </c>
      <c r="H483" s="166">
        <f>'ведом. 2024-2026'!AE933</f>
        <v>232300</v>
      </c>
      <c r="I483" s="382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4" t="s">
        <v>401</v>
      </c>
      <c r="B484" s="203" t="s">
        <v>5</v>
      </c>
      <c r="C484" s="4" t="s">
        <v>7</v>
      </c>
      <c r="D484" s="160" t="s">
        <v>402</v>
      </c>
      <c r="E484" s="362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0" t="s">
        <v>614</v>
      </c>
      <c r="B485" s="203" t="s">
        <v>5</v>
      </c>
      <c r="C485" s="4" t="s">
        <v>7</v>
      </c>
      <c r="D485" s="323" t="s">
        <v>727</v>
      </c>
      <c r="E485" s="362"/>
      <c r="F485" s="166">
        <f t="shared" ref="F485:H486" si="75">F486</f>
        <v>300900.89999999997</v>
      </c>
      <c r="G485" s="382">
        <f>G486</f>
        <v>246137</v>
      </c>
      <c r="H485" s="166">
        <f t="shared" si="75"/>
        <v>0</v>
      </c>
      <c r="I485" s="382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0" t="s">
        <v>122</v>
      </c>
      <c r="B486" s="203" t="s">
        <v>5</v>
      </c>
      <c r="C486" s="4" t="s">
        <v>7</v>
      </c>
      <c r="D486" s="323" t="s">
        <v>727</v>
      </c>
      <c r="E486" s="362" t="s">
        <v>37</v>
      </c>
      <c r="F486" s="166">
        <f t="shared" si="75"/>
        <v>300900.89999999997</v>
      </c>
      <c r="G486" s="382">
        <f>G487</f>
        <v>246137</v>
      </c>
      <c r="H486" s="166">
        <f t="shared" si="75"/>
        <v>0</v>
      </c>
      <c r="I486" s="382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0" t="s">
        <v>53</v>
      </c>
      <c r="B487" s="203" t="s">
        <v>5</v>
      </c>
      <c r="C487" s="4" t="s">
        <v>7</v>
      </c>
      <c r="D487" s="323" t="s">
        <v>727</v>
      </c>
      <c r="E487" s="362" t="s">
        <v>67</v>
      </c>
      <c r="F487" s="166">
        <f>'ведом. 2024-2026'!AD937</f>
        <v>300900.89999999997</v>
      </c>
      <c r="G487" s="382">
        <f>226896.8+19240.2</f>
        <v>246137</v>
      </c>
      <c r="H487" s="166">
        <f>'ведом. 2024-2026'!AE937</f>
        <v>0</v>
      </c>
      <c r="I487" s="382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2" t="s">
        <v>596</v>
      </c>
      <c r="B488" s="203" t="s">
        <v>5</v>
      </c>
      <c r="C488" s="4" t="s">
        <v>7</v>
      </c>
      <c r="D488" s="160" t="s">
        <v>256</v>
      </c>
      <c r="E488" s="362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4" t="s">
        <v>597</v>
      </c>
      <c r="B489" s="203" t="s">
        <v>5</v>
      </c>
      <c r="C489" s="4" t="s">
        <v>7</v>
      </c>
      <c r="D489" s="160" t="s">
        <v>257</v>
      </c>
      <c r="E489" s="360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4" t="s">
        <v>760</v>
      </c>
      <c r="B490" s="1" t="s">
        <v>5</v>
      </c>
      <c r="C490" s="4" t="s">
        <v>7</v>
      </c>
      <c r="D490" s="323" t="s">
        <v>761</v>
      </c>
      <c r="E490" s="477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4" t="s">
        <v>762</v>
      </c>
      <c r="B491" s="1" t="s">
        <v>5</v>
      </c>
      <c r="C491" s="4" t="s">
        <v>7</v>
      </c>
      <c r="D491" s="323" t="s">
        <v>763</v>
      </c>
      <c r="E491" s="477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0" t="s">
        <v>122</v>
      </c>
      <c r="B492" s="1" t="s">
        <v>5</v>
      </c>
      <c r="C492" s="4" t="s">
        <v>7</v>
      </c>
      <c r="D492" s="323" t="s">
        <v>763</v>
      </c>
      <c r="E492" s="451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0" t="s">
        <v>53</v>
      </c>
      <c r="B493" s="1" t="s">
        <v>5</v>
      </c>
      <c r="C493" s="4" t="s">
        <v>7</v>
      </c>
      <c r="D493" s="323" t="s">
        <v>763</v>
      </c>
      <c r="E493" s="477">
        <v>240</v>
      </c>
      <c r="F493" s="166">
        <f>'ведом. 2024-2026'!AD943</f>
        <v>628.5</v>
      </c>
      <c r="G493" s="382"/>
      <c r="H493" s="166">
        <f>'ведом. 2024-2026'!AE943</f>
        <v>29206</v>
      </c>
      <c r="I493" s="382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6" t="s">
        <v>640</v>
      </c>
      <c r="B494" s="203" t="s">
        <v>5</v>
      </c>
      <c r="C494" s="4" t="s">
        <v>7</v>
      </c>
      <c r="D494" s="160" t="s">
        <v>639</v>
      </c>
      <c r="E494" s="360"/>
      <c r="F494" s="380">
        <f>F495</f>
        <v>29500</v>
      </c>
      <c r="G494" s="383"/>
      <c r="H494" s="380">
        <f>H495</f>
        <v>25543.300000000003</v>
      </c>
      <c r="I494" s="383"/>
      <c r="J494" s="380">
        <f>J495</f>
        <v>25543.300000000003</v>
      </c>
      <c r="K494" s="380"/>
      <c r="L494" s="158"/>
      <c r="N494" s="158"/>
      <c r="O494" s="158"/>
    </row>
    <row r="495" spans="1:15" s="141" customFormat="1" x14ac:dyDescent="0.3">
      <c r="A495" s="270" t="s">
        <v>122</v>
      </c>
      <c r="B495" s="203" t="s">
        <v>5</v>
      </c>
      <c r="C495" s="4" t="s">
        <v>7</v>
      </c>
      <c r="D495" s="160" t="s">
        <v>639</v>
      </c>
      <c r="E495" s="359">
        <v>200</v>
      </c>
      <c r="F495" s="166">
        <f>F496</f>
        <v>29500</v>
      </c>
      <c r="G495" s="384"/>
      <c r="H495" s="166">
        <f>H496</f>
        <v>25543.300000000003</v>
      </c>
      <c r="I495" s="384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0" t="s">
        <v>53</v>
      </c>
      <c r="B496" s="203" t="s">
        <v>5</v>
      </c>
      <c r="C496" s="4" t="s">
        <v>7</v>
      </c>
      <c r="D496" s="160" t="s">
        <v>639</v>
      </c>
      <c r="E496" s="360">
        <v>240</v>
      </c>
      <c r="F496" s="166">
        <f>'ведом. 2024-2026'!AD946</f>
        <v>29500</v>
      </c>
      <c r="G496" s="384"/>
      <c r="H496" s="166">
        <f>'ведом. 2024-2026'!AE946</f>
        <v>25543.300000000003</v>
      </c>
      <c r="I496" s="384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0" t="s">
        <v>481</v>
      </c>
      <c r="B497" s="203" t="s">
        <v>5</v>
      </c>
      <c r="C497" s="4" t="s">
        <v>7</v>
      </c>
      <c r="D497" s="160" t="s">
        <v>441</v>
      </c>
      <c r="E497" s="360"/>
      <c r="F497" s="166">
        <f>F498</f>
        <v>30293.5</v>
      </c>
      <c r="G497" s="382"/>
      <c r="H497" s="166">
        <f>H498</f>
        <v>23427.9</v>
      </c>
      <c r="I497" s="382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0" t="s">
        <v>122</v>
      </c>
      <c r="B498" s="203" t="s">
        <v>5</v>
      </c>
      <c r="C498" s="4" t="s">
        <v>7</v>
      </c>
      <c r="D498" s="160" t="s">
        <v>441</v>
      </c>
      <c r="E498" s="359">
        <v>200</v>
      </c>
      <c r="F498" s="166">
        <f>F499</f>
        <v>30293.5</v>
      </c>
      <c r="G498" s="382"/>
      <c r="H498" s="166">
        <f>H499</f>
        <v>23427.9</v>
      </c>
      <c r="I498" s="382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0" t="s">
        <v>53</v>
      </c>
      <c r="B499" s="203" t="s">
        <v>5</v>
      </c>
      <c r="C499" s="4" t="s">
        <v>7</v>
      </c>
      <c r="D499" s="160" t="s">
        <v>441</v>
      </c>
      <c r="E499" s="360">
        <v>240</v>
      </c>
      <c r="F499" s="166">
        <f>'ведом. 2024-2026'!AD949</f>
        <v>30293.5</v>
      </c>
      <c r="G499" s="384"/>
      <c r="H499" s="166">
        <f>'ведом. 2024-2026'!AE949</f>
        <v>23427.9</v>
      </c>
      <c r="I499" s="384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4" t="s">
        <v>746</v>
      </c>
      <c r="B500" s="203" t="s">
        <v>5</v>
      </c>
      <c r="C500" s="4" t="s">
        <v>7</v>
      </c>
      <c r="D500" s="323" t="s">
        <v>747</v>
      </c>
      <c r="E500" s="360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0" t="s">
        <v>122</v>
      </c>
      <c r="B501" s="203" t="s">
        <v>5</v>
      </c>
      <c r="C501" s="4" t="s">
        <v>7</v>
      </c>
      <c r="D501" s="323" t="s">
        <v>747</v>
      </c>
      <c r="E501" s="359">
        <v>200</v>
      </c>
      <c r="F501" s="166">
        <f>F502</f>
        <v>29577.5</v>
      </c>
      <c r="G501" s="382"/>
      <c r="H501" s="166">
        <f t="shared" si="77"/>
        <v>0</v>
      </c>
      <c r="I501" s="382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0" t="s">
        <v>53</v>
      </c>
      <c r="B502" s="203" t="s">
        <v>5</v>
      </c>
      <c r="C502" s="4" t="s">
        <v>7</v>
      </c>
      <c r="D502" s="323" t="s">
        <v>747</v>
      </c>
      <c r="E502" s="360">
        <v>240</v>
      </c>
      <c r="F502" s="166">
        <f>'ведом. 2024-2026'!AD952</f>
        <v>29577.5</v>
      </c>
      <c r="G502" s="382"/>
      <c r="H502" s="166">
        <f>'ведом. 2024-2026'!AE952</f>
        <v>0</v>
      </c>
      <c r="I502" s="382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0" t="s">
        <v>750</v>
      </c>
      <c r="B503" s="1" t="s">
        <v>5</v>
      </c>
      <c r="C503" s="4" t="s">
        <v>7</v>
      </c>
      <c r="D503" s="323" t="s">
        <v>749</v>
      </c>
      <c r="E503" s="477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0" t="s">
        <v>122</v>
      </c>
      <c r="B504" s="1" t="s">
        <v>5</v>
      </c>
      <c r="C504" s="4" t="s">
        <v>7</v>
      </c>
      <c r="D504" s="323" t="s">
        <v>749</v>
      </c>
      <c r="E504" s="451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0" t="s">
        <v>53</v>
      </c>
      <c r="B505" s="1" t="s">
        <v>5</v>
      </c>
      <c r="C505" s="4" t="s">
        <v>7</v>
      </c>
      <c r="D505" s="323" t="s">
        <v>749</v>
      </c>
      <c r="E505" s="477">
        <v>240</v>
      </c>
      <c r="F505" s="166">
        <f>'ведом. 2024-2026'!AD955</f>
        <v>14433.1</v>
      </c>
      <c r="G505" s="384"/>
      <c r="H505" s="166">
        <f>'ведом. 2024-2026'!AE955</f>
        <v>0</v>
      </c>
      <c r="I505" s="384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0" t="s">
        <v>744</v>
      </c>
      <c r="B506" s="1" t="s">
        <v>5</v>
      </c>
      <c r="C506" s="4" t="s">
        <v>7</v>
      </c>
      <c r="D506" s="323" t="s">
        <v>745</v>
      </c>
      <c r="E506" s="477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0" t="s">
        <v>122</v>
      </c>
      <c r="B507" s="1" t="s">
        <v>5</v>
      </c>
      <c r="C507" s="4" t="s">
        <v>7</v>
      </c>
      <c r="D507" s="323" t="s">
        <v>745</v>
      </c>
      <c r="E507" s="451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0" t="s">
        <v>53</v>
      </c>
      <c r="B508" s="1" t="s">
        <v>5</v>
      </c>
      <c r="C508" s="4" t="s">
        <v>7</v>
      </c>
      <c r="D508" s="323" t="s">
        <v>745</v>
      </c>
      <c r="E508" s="477">
        <v>240</v>
      </c>
      <c r="F508" s="166">
        <f>'ведом. 2024-2026'!AD958</f>
        <v>13208.900000000001</v>
      </c>
      <c r="G508" s="384"/>
      <c r="H508" s="166">
        <f>'ведом. 2024-2026'!AE958</f>
        <v>0</v>
      </c>
      <c r="I508" s="384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3" t="s">
        <v>653</v>
      </c>
      <c r="B509" s="203" t="s">
        <v>5</v>
      </c>
      <c r="C509" s="4" t="s">
        <v>7</v>
      </c>
      <c r="D509" s="160" t="s">
        <v>459</v>
      </c>
      <c r="E509" s="360"/>
      <c r="F509" s="166">
        <f>F510</f>
        <v>163866.70000000001</v>
      </c>
      <c r="G509" s="384"/>
      <c r="H509" s="166">
        <f>H510</f>
        <v>92952.200000000012</v>
      </c>
      <c r="I509" s="384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09" t="s">
        <v>62</v>
      </c>
      <c r="B510" s="203" t="s">
        <v>5</v>
      </c>
      <c r="C510" s="4" t="s">
        <v>7</v>
      </c>
      <c r="D510" s="160" t="s">
        <v>459</v>
      </c>
      <c r="E510" s="359">
        <v>600</v>
      </c>
      <c r="F510" s="166">
        <f>F511</f>
        <v>163866.70000000001</v>
      </c>
      <c r="G510" s="384"/>
      <c r="H510" s="166">
        <f>H511</f>
        <v>92952.200000000012</v>
      </c>
      <c r="I510" s="384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09" t="s">
        <v>63</v>
      </c>
      <c r="B511" s="203" t="s">
        <v>5</v>
      </c>
      <c r="C511" s="4" t="s">
        <v>7</v>
      </c>
      <c r="D511" s="160" t="s">
        <v>459</v>
      </c>
      <c r="E511" s="360">
        <v>610</v>
      </c>
      <c r="F511" s="166">
        <f>'ведом. 2024-2026'!AD332</f>
        <v>163866.70000000001</v>
      </c>
      <c r="G511" s="384"/>
      <c r="H511" s="166">
        <f>'ведом. 2024-2026'!AE332</f>
        <v>92952.200000000012</v>
      </c>
      <c r="I511" s="384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0" t="s">
        <v>470</v>
      </c>
      <c r="B512" s="203" t="s">
        <v>5</v>
      </c>
      <c r="C512" s="4" t="s">
        <v>7</v>
      </c>
      <c r="D512" s="323" t="s">
        <v>706</v>
      </c>
      <c r="E512" s="360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0" t="s">
        <v>122</v>
      </c>
      <c r="B513" s="203" t="s">
        <v>5</v>
      </c>
      <c r="C513" s="4" t="s">
        <v>7</v>
      </c>
      <c r="D513" s="323" t="s">
        <v>706</v>
      </c>
      <c r="E513" s="359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0" t="s">
        <v>53</v>
      </c>
      <c r="B514" s="203" t="s">
        <v>5</v>
      </c>
      <c r="C514" s="4" t="s">
        <v>7</v>
      </c>
      <c r="D514" s="323" t="s">
        <v>706</v>
      </c>
      <c r="E514" s="360">
        <v>240</v>
      </c>
      <c r="F514" s="166">
        <f>'ведом. 2024-2026'!AD961</f>
        <v>1317.5</v>
      </c>
      <c r="G514" s="338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09" t="s">
        <v>27</v>
      </c>
      <c r="B515" s="203" t="s">
        <v>5</v>
      </c>
      <c r="C515" s="4" t="s">
        <v>5</v>
      </c>
      <c r="D515" s="29"/>
      <c r="E515" s="359"/>
      <c r="F515" s="165">
        <f>F522+F516</f>
        <v>27089.9</v>
      </c>
      <c r="G515" s="513">
        <f t="shared" ref="G515:K515" si="81">G522+G516</f>
        <v>1474</v>
      </c>
      <c r="H515" s="513">
        <f t="shared" si="81"/>
        <v>23412.7</v>
      </c>
      <c r="I515" s="513">
        <f t="shared" si="81"/>
        <v>1474</v>
      </c>
      <c r="J515" s="513">
        <f t="shared" si="81"/>
        <v>23412.7</v>
      </c>
      <c r="K515" s="513">
        <f t="shared" si="81"/>
        <v>1474</v>
      </c>
      <c r="L515" s="158"/>
      <c r="N515" s="158"/>
      <c r="O515" s="158"/>
    </row>
    <row r="516" spans="1:15" s="509" customFormat="1" x14ac:dyDescent="0.3">
      <c r="A516" s="572" t="s">
        <v>192</v>
      </c>
      <c r="B516" s="567" t="s">
        <v>5</v>
      </c>
      <c r="C516" s="568" t="s">
        <v>5</v>
      </c>
      <c r="D516" s="573" t="s">
        <v>114</v>
      </c>
      <c r="E516" s="570"/>
      <c r="F516" s="513">
        <f>F517</f>
        <v>181.4</v>
      </c>
      <c r="G516" s="513"/>
      <c r="H516" s="513">
        <f t="shared" ref="H516:J520" si="82">H517</f>
        <v>0</v>
      </c>
      <c r="I516" s="513"/>
      <c r="J516" s="513">
        <f t="shared" si="82"/>
        <v>0</v>
      </c>
      <c r="K516" s="513"/>
      <c r="L516" s="158"/>
      <c r="N516" s="158"/>
      <c r="O516" s="158"/>
    </row>
    <row r="517" spans="1:15" s="509" customFormat="1" x14ac:dyDescent="0.3">
      <c r="A517" s="572" t="s">
        <v>196</v>
      </c>
      <c r="B517" s="567" t="s">
        <v>5</v>
      </c>
      <c r="C517" s="568" t="s">
        <v>5</v>
      </c>
      <c r="D517" s="573" t="s">
        <v>197</v>
      </c>
      <c r="E517" s="570"/>
      <c r="F517" s="513">
        <f>F518</f>
        <v>181.4</v>
      </c>
      <c r="G517" s="513"/>
      <c r="H517" s="513">
        <f t="shared" si="82"/>
        <v>0</v>
      </c>
      <c r="I517" s="513"/>
      <c r="J517" s="513">
        <f t="shared" si="82"/>
        <v>0</v>
      </c>
      <c r="K517" s="513"/>
      <c r="L517" s="158"/>
      <c r="N517" s="158"/>
      <c r="O517" s="158"/>
    </row>
    <row r="518" spans="1:15" s="509" customFormat="1" ht="31.2" x14ac:dyDescent="0.3">
      <c r="A518" s="565" t="s">
        <v>589</v>
      </c>
      <c r="B518" s="567" t="s">
        <v>5</v>
      </c>
      <c r="C518" s="568" t="s">
        <v>5</v>
      </c>
      <c r="D518" s="582" t="s">
        <v>590</v>
      </c>
      <c r="E518" s="575"/>
      <c r="F518" s="513">
        <f>F519</f>
        <v>181.4</v>
      </c>
      <c r="G518" s="513"/>
      <c r="H518" s="513">
        <f t="shared" si="82"/>
        <v>0</v>
      </c>
      <c r="I518" s="513"/>
      <c r="J518" s="513">
        <f t="shared" si="82"/>
        <v>0</v>
      </c>
      <c r="K518" s="513"/>
      <c r="L518" s="158"/>
      <c r="N518" s="158"/>
      <c r="O518" s="158"/>
    </row>
    <row r="519" spans="1:15" s="509" customFormat="1" ht="78" x14ac:dyDescent="0.3">
      <c r="A519" s="565" t="s">
        <v>445</v>
      </c>
      <c r="B519" s="567" t="s">
        <v>5</v>
      </c>
      <c r="C519" s="568" t="s">
        <v>5</v>
      </c>
      <c r="D519" s="573" t="s">
        <v>591</v>
      </c>
      <c r="E519" s="575"/>
      <c r="F519" s="513">
        <f>F520</f>
        <v>181.4</v>
      </c>
      <c r="G519" s="513"/>
      <c r="H519" s="513">
        <f t="shared" si="82"/>
        <v>0</v>
      </c>
      <c r="I519" s="513"/>
      <c r="J519" s="513">
        <f t="shared" si="82"/>
        <v>0</v>
      </c>
      <c r="K519" s="513"/>
      <c r="L519" s="158"/>
      <c r="N519" s="158"/>
      <c r="O519" s="158"/>
    </row>
    <row r="520" spans="1:15" s="509" customFormat="1" x14ac:dyDescent="0.3">
      <c r="A520" s="565" t="s">
        <v>122</v>
      </c>
      <c r="B520" s="567" t="s">
        <v>5</v>
      </c>
      <c r="C520" s="568" t="s">
        <v>5</v>
      </c>
      <c r="D520" s="573" t="s">
        <v>591</v>
      </c>
      <c r="E520" s="575">
        <v>200</v>
      </c>
      <c r="F520" s="513">
        <f>F521</f>
        <v>181.4</v>
      </c>
      <c r="G520" s="513"/>
      <c r="H520" s="513">
        <f t="shared" si="82"/>
        <v>0</v>
      </c>
      <c r="I520" s="513"/>
      <c r="J520" s="513">
        <f t="shared" si="82"/>
        <v>0</v>
      </c>
      <c r="K520" s="513"/>
      <c r="L520" s="158"/>
      <c r="N520" s="158"/>
      <c r="O520" s="158"/>
    </row>
    <row r="521" spans="1:15" s="509" customFormat="1" x14ac:dyDescent="0.3">
      <c r="A521" s="565" t="s">
        <v>53</v>
      </c>
      <c r="B521" s="567" t="s">
        <v>5</v>
      </c>
      <c r="C521" s="568" t="s">
        <v>5</v>
      </c>
      <c r="D521" s="573" t="s">
        <v>591</v>
      </c>
      <c r="E521" s="575">
        <v>240</v>
      </c>
      <c r="F521" s="513">
        <f>'ведом. 2024-2026'!AD968</f>
        <v>181.4</v>
      </c>
      <c r="G521" s="338"/>
      <c r="H521" s="513">
        <f>'ведом. 2024-2026'!AE968</f>
        <v>0</v>
      </c>
      <c r="I521" s="338"/>
      <c r="J521" s="513">
        <f>'ведом. 2024-2026'!AF968</f>
        <v>0</v>
      </c>
      <c r="K521" s="513"/>
      <c r="L521" s="158"/>
      <c r="N521" s="158"/>
      <c r="O521" s="158"/>
    </row>
    <row r="522" spans="1:15" s="141" customFormat="1" x14ac:dyDescent="0.3">
      <c r="A522" s="272" t="s">
        <v>254</v>
      </c>
      <c r="B522" s="203" t="s">
        <v>5</v>
      </c>
      <c r="C522" s="4" t="s">
        <v>5</v>
      </c>
      <c r="D522" s="160" t="s">
        <v>255</v>
      </c>
      <c r="E522" s="360"/>
      <c r="F522" s="165">
        <f t="shared" ref="F522:K522" si="83">F523+F530</f>
        <v>26908.5</v>
      </c>
      <c r="G522" s="338">
        <f t="shared" si="83"/>
        <v>1474</v>
      </c>
      <c r="H522" s="165">
        <f t="shared" si="83"/>
        <v>23412.7</v>
      </c>
      <c r="I522" s="338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2" t="s">
        <v>596</v>
      </c>
      <c r="B523" s="203" t="s">
        <v>5</v>
      </c>
      <c r="C523" s="4" t="s">
        <v>5</v>
      </c>
      <c r="D523" s="160" t="s">
        <v>256</v>
      </c>
      <c r="E523" s="360"/>
      <c r="F523" s="165">
        <f>F524</f>
        <v>1474</v>
      </c>
      <c r="G523" s="338">
        <f t="shared" ref="G523:K524" si="84">G524</f>
        <v>1474</v>
      </c>
      <c r="H523" s="165">
        <f t="shared" si="84"/>
        <v>1474</v>
      </c>
      <c r="I523" s="338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4" t="s">
        <v>369</v>
      </c>
      <c r="B524" s="203" t="s">
        <v>5</v>
      </c>
      <c r="C524" s="4" t="s">
        <v>5</v>
      </c>
      <c r="D524" s="160" t="s">
        <v>257</v>
      </c>
      <c r="E524" s="360"/>
      <c r="F524" s="165">
        <f>F525</f>
        <v>1474</v>
      </c>
      <c r="G524" s="338">
        <f t="shared" si="84"/>
        <v>1474</v>
      </c>
      <c r="H524" s="165">
        <f t="shared" si="84"/>
        <v>1474</v>
      </c>
      <c r="I524" s="338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2" t="s">
        <v>346</v>
      </c>
      <c r="B525" s="203" t="s">
        <v>5</v>
      </c>
      <c r="C525" s="4" t="s">
        <v>5</v>
      </c>
      <c r="D525" s="160" t="s">
        <v>599</v>
      </c>
      <c r="E525" s="360"/>
      <c r="F525" s="165">
        <f t="shared" ref="F525:K525" si="85">F526+F528</f>
        <v>1474</v>
      </c>
      <c r="G525" s="338">
        <f t="shared" si="85"/>
        <v>1474</v>
      </c>
      <c r="H525" s="165">
        <f t="shared" si="85"/>
        <v>1474</v>
      </c>
      <c r="I525" s="338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2" t="s">
        <v>41</v>
      </c>
      <c r="B526" s="203" t="s">
        <v>5</v>
      </c>
      <c r="C526" s="4" t="s">
        <v>5</v>
      </c>
      <c r="D526" s="160" t="s">
        <v>599</v>
      </c>
      <c r="E526" s="360">
        <v>100</v>
      </c>
      <c r="F526" s="165">
        <f t="shared" ref="F526:K526" si="86">F527</f>
        <v>1421</v>
      </c>
      <c r="G526" s="338">
        <f t="shared" si="86"/>
        <v>1421</v>
      </c>
      <c r="H526" s="165">
        <f t="shared" si="86"/>
        <v>1421</v>
      </c>
      <c r="I526" s="338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2" t="s">
        <v>98</v>
      </c>
      <c r="B527" s="203" t="s">
        <v>5</v>
      </c>
      <c r="C527" s="4" t="s">
        <v>5</v>
      </c>
      <c r="D527" s="160" t="s">
        <v>599</v>
      </c>
      <c r="E527" s="360">
        <v>120</v>
      </c>
      <c r="F527" s="165">
        <f>'ведом. 2024-2026'!AD974</f>
        <v>1421</v>
      </c>
      <c r="G527" s="338">
        <f>F527</f>
        <v>1421</v>
      </c>
      <c r="H527" s="165">
        <f>'ведом. 2024-2026'!AE974</f>
        <v>1421</v>
      </c>
      <c r="I527" s="338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2" t="s">
        <v>122</v>
      </c>
      <c r="B528" s="203" t="s">
        <v>5</v>
      </c>
      <c r="C528" s="4" t="s">
        <v>5</v>
      </c>
      <c r="D528" s="160" t="s">
        <v>599</v>
      </c>
      <c r="E528" s="360">
        <v>200</v>
      </c>
      <c r="F528" s="165">
        <f t="shared" ref="F528:K528" si="87">F529</f>
        <v>53</v>
      </c>
      <c r="G528" s="338">
        <f t="shared" si="87"/>
        <v>53</v>
      </c>
      <c r="H528" s="165">
        <f t="shared" si="87"/>
        <v>53</v>
      </c>
      <c r="I528" s="338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2" t="s">
        <v>53</v>
      </c>
      <c r="B529" s="203" t="s">
        <v>5</v>
      </c>
      <c r="C529" s="4" t="s">
        <v>5</v>
      </c>
      <c r="D529" s="160" t="s">
        <v>599</v>
      </c>
      <c r="E529" s="360">
        <v>240</v>
      </c>
      <c r="F529" s="165">
        <f>'ведом. 2024-2026'!AD976</f>
        <v>53</v>
      </c>
      <c r="G529" s="338">
        <f>F529</f>
        <v>53</v>
      </c>
      <c r="H529" s="165">
        <f>'ведом. 2024-2026'!AE976</f>
        <v>53</v>
      </c>
      <c r="I529" s="338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2" t="s">
        <v>196</v>
      </c>
      <c r="B530" s="203" t="s">
        <v>5</v>
      </c>
      <c r="C530" s="4" t="s">
        <v>5</v>
      </c>
      <c r="D530" s="160" t="s">
        <v>337</v>
      </c>
      <c r="E530" s="360"/>
      <c r="F530" s="165">
        <f t="shared" ref="F530:J531" si="88">F531</f>
        <v>25434.5</v>
      </c>
      <c r="G530" s="338"/>
      <c r="H530" s="165">
        <f t="shared" si="88"/>
        <v>21938.7</v>
      </c>
      <c r="I530" s="338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2" t="s">
        <v>198</v>
      </c>
      <c r="B531" s="203" t="s">
        <v>5</v>
      </c>
      <c r="C531" s="4" t="s">
        <v>5</v>
      </c>
      <c r="D531" s="160" t="s">
        <v>340</v>
      </c>
      <c r="E531" s="360"/>
      <c r="F531" s="165">
        <f>F532</f>
        <v>25434.5</v>
      </c>
      <c r="G531" s="338"/>
      <c r="H531" s="165">
        <f t="shared" si="88"/>
        <v>21938.7</v>
      </c>
      <c r="I531" s="338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3" t="s">
        <v>212</v>
      </c>
      <c r="B532" s="203" t="s">
        <v>5</v>
      </c>
      <c r="C532" s="4" t="s">
        <v>5</v>
      </c>
      <c r="D532" s="160" t="s">
        <v>602</v>
      </c>
      <c r="E532" s="360"/>
      <c r="F532" s="165">
        <f>F533+F538+F541</f>
        <v>25434.5</v>
      </c>
      <c r="G532" s="338"/>
      <c r="H532" s="165">
        <f>H533+H538+H541</f>
        <v>21938.7</v>
      </c>
      <c r="I532" s="338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09" t="s">
        <v>213</v>
      </c>
      <c r="B533" s="203" t="s">
        <v>5</v>
      </c>
      <c r="C533" s="4" t="s">
        <v>5</v>
      </c>
      <c r="D533" s="160" t="s">
        <v>603</v>
      </c>
      <c r="E533" s="374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09" t="s">
        <v>122</v>
      </c>
      <c r="B534" s="203" t="s">
        <v>5</v>
      </c>
      <c r="C534" s="4" t="s">
        <v>5</v>
      </c>
      <c r="D534" s="160" t="s">
        <v>603</v>
      </c>
      <c r="E534" s="360">
        <v>200</v>
      </c>
      <c r="F534" s="165">
        <f>F535</f>
        <v>2011</v>
      </c>
      <c r="G534" s="338"/>
      <c r="H534" s="165">
        <f>H535</f>
        <v>2192.4</v>
      </c>
      <c r="I534" s="338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09" t="s">
        <v>53</v>
      </c>
      <c r="B535" s="203" t="s">
        <v>5</v>
      </c>
      <c r="C535" s="4" t="s">
        <v>5</v>
      </c>
      <c r="D535" s="160" t="s">
        <v>603</v>
      </c>
      <c r="E535" s="360">
        <v>240</v>
      </c>
      <c r="F535" s="165">
        <f>'ведом. 2024-2026'!AD982</f>
        <v>2011</v>
      </c>
      <c r="G535" s="338"/>
      <c r="H535" s="165">
        <f>'ведом. 2024-2026'!AE982</f>
        <v>2192.4</v>
      </c>
      <c r="I535" s="338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0" t="s">
        <v>42</v>
      </c>
      <c r="B536" s="203" t="s">
        <v>5</v>
      </c>
      <c r="C536" s="4" t="s">
        <v>5</v>
      </c>
      <c r="D536" s="160" t="s">
        <v>603</v>
      </c>
      <c r="E536" s="360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0" t="s">
        <v>59</v>
      </c>
      <c r="B537" s="203" t="s">
        <v>5</v>
      </c>
      <c r="C537" s="4" t="s">
        <v>5</v>
      </c>
      <c r="D537" s="160" t="s">
        <v>603</v>
      </c>
      <c r="E537" s="360">
        <v>850</v>
      </c>
      <c r="F537" s="165">
        <f>'ведом. 2024-2026'!AD984</f>
        <v>1599.5</v>
      </c>
      <c r="G537" s="338"/>
      <c r="H537" s="165">
        <f>'ведом. 2024-2026'!AE984</f>
        <v>0</v>
      </c>
      <c r="I537" s="338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09" t="s">
        <v>214</v>
      </c>
      <c r="B538" s="203" t="s">
        <v>5</v>
      </c>
      <c r="C538" s="4" t="s">
        <v>5</v>
      </c>
      <c r="D538" s="160" t="s">
        <v>604</v>
      </c>
      <c r="E538" s="374"/>
      <c r="F538" s="165">
        <f>F539</f>
        <v>13378.400000000001</v>
      </c>
      <c r="G538" s="338"/>
      <c r="H538" s="165">
        <f>H539</f>
        <v>12198.7</v>
      </c>
      <c r="I538" s="338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09" t="s">
        <v>41</v>
      </c>
      <c r="B539" s="203" t="s">
        <v>5</v>
      </c>
      <c r="C539" s="4" t="s">
        <v>5</v>
      </c>
      <c r="D539" s="160" t="s">
        <v>604</v>
      </c>
      <c r="E539" s="360">
        <v>100</v>
      </c>
      <c r="F539" s="165">
        <f>F540</f>
        <v>13378.400000000001</v>
      </c>
      <c r="G539" s="338"/>
      <c r="H539" s="165">
        <f>H540</f>
        <v>12198.7</v>
      </c>
      <c r="I539" s="338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09" t="s">
        <v>98</v>
      </c>
      <c r="B540" s="203" t="s">
        <v>5</v>
      </c>
      <c r="C540" s="4" t="s">
        <v>5</v>
      </c>
      <c r="D540" s="160" t="s">
        <v>604</v>
      </c>
      <c r="E540" s="360">
        <v>120</v>
      </c>
      <c r="F540" s="165">
        <f>'ведом. 2024-2026'!AD987</f>
        <v>13378.400000000001</v>
      </c>
      <c r="G540" s="338"/>
      <c r="H540" s="165">
        <f>'ведом. 2024-2026'!AE987</f>
        <v>12198.7</v>
      </c>
      <c r="I540" s="338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09" t="s">
        <v>215</v>
      </c>
      <c r="B541" s="203" t="s">
        <v>5</v>
      </c>
      <c r="C541" s="4" t="s">
        <v>5</v>
      </c>
      <c r="D541" s="160" t="s">
        <v>605</v>
      </c>
      <c r="E541" s="374"/>
      <c r="F541" s="165">
        <f>F542</f>
        <v>8445.6</v>
      </c>
      <c r="G541" s="338"/>
      <c r="H541" s="165">
        <f>H542</f>
        <v>7547.6</v>
      </c>
      <c r="I541" s="338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09" t="s">
        <v>41</v>
      </c>
      <c r="B542" s="203" t="s">
        <v>5</v>
      </c>
      <c r="C542" s="4" t="s">
        <v>5</v>
      </c>
      <c r="D542" s="160" t="s">
        <v>605</v>
      </c>
      <c r="E542" s="360">
        <v>100</v>
      </c>
      <c r="F542" s="165">
        <f>F543</f>
        <v>8445.6</v>
      </c>
      <c r="G542" s="338"/>
      <c r="H542" s="165">
        <f>H543</f>
        <v>7547.6</v>
      </c>
      <c r="I542" s="338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09" t="s">
        <v>98</v>
      </c>
      <c r="B543" s="203" t="s">
        <v>5</v>
      </c>
      <c r="C543" s="4" t="s">
        <v>5</v>
      </c>
      <c r="D543" s="160" t="s">
        <v>605</v>
      </c>
      <c r="E543" s="360">
        <v>120</v>
      </c>
      <c r="F543" s="165">
        <f>'ведом. 2024-2026'!AD990</f>
        <v>8445.6</v>
      </c>
      <c r="G543" s="338"/>
      <c r="H543" s="165">
        <f>'ведом. 2024-2026'!AE990</f>
        <v>7547.6</v>
      </c>
      <c r="I543" s="338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1" t="s">
        <v>39</v>
      </c>
      <c r="B544" s="205" t="s">
        <v>97</v>
      </c>
      <c r="C544" s="4"/>
      <c r="D544" s="29"/>
      <c r="E544" s="360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6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0" t="s">
        <v>94</v>
      </c>
      <c r="B545" s="16" t="s">
        <v>97</v>
      </c>
      <c r="C545" s="1" t="s">
        <v>30</v>
      </c>
      <c r="D545" s="29"/>
      <c r="E545" s="360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6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2" t="s">
        <v>658</v>
      </c>
      <c r="B546" s="16" t="s">
        <v>97</v>
      </c>
      <c r="C546" s="1" t="s">
        <v>30</v>
      </c>
      <c r="D546" s="455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6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2" t="s">
        <v>659</v>
      </c>
      <c r="B547" s="16" t="s">
        <v>97</v>
      </c>
      <c r="C547" s="1" t="s">
        <v>30</v>
      </c>
      <c r="D547" s="455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6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3" t="s">
        <v>661</v>
      </c>
      <c r="B548" s="16" t="s">
        <v>97</v>
      </c>
      <c r="C548" s="1" t="s">
        <v>30</v>
      </c>
      <c r="D548" s="455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6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3" t="s">
        <v>663</v>
      </c>
      <c r="B549" s="16" t="s">
        <v>97</v>
      </c>
      <c r="C549" s="1" t="s">
        <v>30</v>
      </c>
      <c r="D549" s="455" t="s">
        <v>664</v>
      </c>
      <c r="E549" s="197"/>
      <c r="F549" s="165">
        <f t="shared" si="90"/>
        <v>1356927</v>
      </c>
      <c r="G549" s="165">
        <f t="shared" si="91"/>
        <v>1343458</v>
      </c>
      <c r="H549" s="165">
        <f t="shared" si="91"/>
        <v>516420.10000000003</v>
      </c>
      <c r="I549" s="726">
        <f t="shared" si="91"/>
        <v>511255.9</v>
      </c>
      <c r="J549" s="165">
        <f t="shared" si="89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3" t="s">
        <v>665</v>
      </c>
      <c r="B550" s="16" t="s">
        <v>97</v>
      </c>
      <c r="C550" s="1" t="s">
        <v>30</v>
      </c>
      <c r="D550" s="455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516420.10000000003</v>
      </c>
      <c r="I550" s="726">
        <f t="shared" si="91"/>
        <v>511255.9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4" t="s">
        <v>156</v>
      </c>
      <c r="B551" s="16" t="s">
        <v>97</v>
      </c>
      <c r="C551" s="1" t="s">
        <v>30</v>
      </c>
      <c r="D551" s="455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516420.10000000003</v>
      </c>
      <c r="I551" s="726">
        <f t="shared" si="91"/>
        <v>511255.9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0" t="s">
        <v>9</v>
      </c>
      <c r="B552" s="16" t="s">
        <v>97</v>
      </c>
      <c r="C552" s="1" t="s">
        <v>30</v>
      </c>
      <c r="D552" s="455" t="s">
        <v>666</v>
      </c>
      <c r="E552" s="197" t="s">
        <v>158</v>
      </c>
      <c r="F552" s="165">
        <f>'ведом. 2024-2026'!AD999</f>
        <v>1356927</v>
      </c>
      <c r="G552" s="338">
        <v>1343458</v>
      </c>
      <c r="H552" s="165">
        <f>'ведом. 2024-2026'!AE999</f>
        <v>516420.10000000003</v>
      </c>
      <c r="I552" s="338">
        <v>511255.9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41" customFormat="1" x14ac:dyDescent="0.3">
      <c r="A553" s="421" t="s">
        <v>4</v>
      </c>
      <c r="B553" s="205" t="s">
        <v>8</v>
      </c>
      <c r="C553" s="195"/>
      <c r="D553" s="299"/>
      <c r="E553" s="364"/>
      <c r="F553" s="167">
        <f t="shared" ref="F553:K553" si="92">F554+F575+F639+F682+F701</f>
        <v>1318806.7999999998</v>
      </c>
      <c r="G553" s="381">
        <f t="shared" si="92"/>
        <v>848216.5</v>
      </c>
      <c r="H553" s="167">
        <f t="shared" si="92"/>
        <v>1227835.3</v>
      </c>
      <c r="I553" s="381">
        <f t="shared" si="92"/>
        <v>812349</v>
      </c>
      <c r="J553" s="167">
        <f t="shared" si="92"/>
        <v>1217813.3</v>
      </c>
      <c r="K553" s="167">
        <f t="shared" si="92"/>
        <v>812316.3</v>
      </c>
      <c r="L553" s="158"/>
      <c r="N553" s="158"/>
      <c r="O553" s="158"/>
    </row>
    <row r="554" spans="1:24" s="141" customFormat="1" x14ac:dyDescent="0.3">
      <c r="A554" s="409" t="s">
        <v>19</v>
      </c>
      <c r="B554" s="203" t="s">
        <v>8</v>
      </c>
      <c r="C554" s="4" t="s">
        <v>29</v>
      </c>
      <c r="D554" s="160"/>
      <c r="E554" s="359"/>
      <c r="F554" s="165">
        <f t="shared" ref="F554:K555" si="93">F555</f>
        <v>440355.39999999997</v>
      </c>
      <c r="G554" s="338">
        <f t="shared" si="93"/>
        <v>281570</v>
      </c>
      <c r="H554" s="165">
        <f t="shared" si="93"/>
        <v>436451.6</v>
      </c>
      <c r="I554" s="338">
        <f t="shared" si="93"/>
        <v>278554</v>
      </c>
      <c r="J554" s="165">
        <f t="shared" si="93"/>
        <v>436451.6</v>
      </c>
      <c r="K554" s="165">
        <f t="shared" si="93"/>
        <v>278554</v>
      </c>
      <c r="L554" s="158"/>
      <c r="N554" s="158"/>
      <c r="O554" s="158"/>
    </row>
    <row r="555" spans="1:24" s="184" customFormat="1" x14ac:dyDescent="0.3">
      <c r="A555" s="422" t="s">
        <v>275</v>
      </c>
      <c r="B555" s="208" t="s">
        <v>8</v>
      </c>
      <c r="C555" s="4" t="s">
        <v>29</v>
      </c>
      <c r="D555" s="160" t="s">
        <v>102</v>
      </c>
      <c r="E555" s="359"/>
      <c r="F555" s="165">
        <f t="shared" si="93"/>
        <v>440355.39999999997</v>
      </c>
      <c r="G555" s="338">
        <f t="shared" si="93"/>
        <v>281570</v>
      </c>
      <c r="H555" s="165">
        <f t="shared" si="93"/>
        <v>436451.6</v>
      </c>
      <c r="I555" s="338">
        <f t="shared" si="93"/>
        <v>278554</v>
      </c>
      <c r="J555" s="165">
        <f t="shared" si="93"/>
        <v>436451.6</v>
      </c>
      <c r="K555" s="165">
        <f t="shared" si="93"/>
        <v>278554</v>
      </c>
      <c r="L555" s="158"/>
      <c r="N555" s="158"/>
      <c r="O555" s="158"/>
    </row>
    <row r="556" spans="1:24" s="141" customFormat="1" x14ac:dyDescent="0.3">
      <c r="A556" s="272" t="s">
        <v>278</v>
      </c>
      <c r="B556" s="208" t="s">
        <v>8</v>
      </c>
      <c r="C556" s="4" t="s">
        <v>29</v>
      </c>
      <c r="D556" s="160" t="s">
        <v>119</v>
      </c>
      <c r="E556" s="360"/>
      <c r="F556" s="165">
        <f t="shared" ref="F556:K556" si="94">F557+F571</f>
        <v>440355.39999999997</v>
      </c>
      <c r="G556" s="165">
        <f t="shared" si="94"/>
        <v>281570</v>
      </c>
      <c r="H556" s="165">
        <f t="shared" si="94"/>
        <v>436451.6</v>
      </c>
      <c r="I556" s="165">
        <f t="shared" si="94"/>
        <v>278554</v>
      </c>
      <c r="J556" s="165">
        <f t="shared" si="94"/>
        <v>436451.6</v>
      </c>
      <c r="K556" s="165">
        <f t="shared" si="94"/>
        <v>278554</v>
      </c>
      <c r="L556" s="158"/>
      <c r="N556" s="158"/>
      <c r="O556" s="158"/>
    </row>
    <row r="557" spans="1:24" s="141" customFormat="1" x14ac:dyDescent="0.3">
      <c r="A557" s="272" t="s">
        <v>495</v>
      </c>
      <c r="B557" s="208" t="s">
        <v>8</v>
      </c>
      <c r="C557" s="4" t="s">
        <v>29</v>
      </c>
      <c r="D557" s="160" t="s">
        <v>494</v>
      </c>
      <c r="E557" s="360"/>
      <c r="F557" s="165">
        <f>F561+F565+F568+F558</f>
        <v>438895.39999999997</v>
      </c>
      <c r="G557" s="687">
        <f t="shared" ref="G557:K557" si="95">G561+G565+G568+G558</f>
        <v>280110</v>
      </c>
      <c r="H557" s="687">
        <f t="shared" si="95"/>
        <v>436451.6</v>
      </c>
      <c r="I557" s="687">
        <f t="shared" si="95"/>
        <v>278554</v>
      </c>
      <c r="J557" s="687">
        <f t="shared" si="95"/>
        <v>436451.6</v>
      </c>
      <c r="K557" s="687">
        <f t="shared" si="95"/>
        <v>278554</v>
      </c>
      <c r="L557" s="158"/>
      <c r="N557" s="158"/>
      <c r="O557" s="158"/>
    </row>
    <row r="558" spans="1:24" s="683" customFormat="1" ht="31.2" x14ac:dyDescent="0.3">
      <c r="A558" s="574" t="s">
        <v>772</v>
      </c>
      <c r="B558" s="623" t="s">
        <v>8</v>
      </c>
      <c r="C558" s="568" t="s">
        <v>30</v>
      </c>
      <c r="D558" s="573" t="s">
        <v>774</v>
      </c>
      <c r="E558" s="593"/>
      <c r="F558" s="687">
        <f>F559</f>
        <v>887.8</v>
      </c>
      <c r="G558" s="687"/>
      <c r="H558" s="687">
        <f t="shared" ref="H558:J559" si="96">H559</f>
        <v>0</v>
      </c>
      <c r="I558" s="687"/>
      <c r="J558" s="687">
        <f t="shared" si="96"/>
        <v>0</v>
      </c>
      <c r="K558" s="687"/>
      <c r="L558" s="686"/>
      <c r="N558" s="686"/>
      <c r="O558" s="686"/>
    </row>
    <row r="559" spans="1:24" s="683" customFormat="1" ht="31.2" x14ac:dyDescent="0.3">
      <c r="A559" s="565" t="s">
        <v>62</v>
      </c>
      <c r="B559" s="623" t="s">
        <v>8</v>
      </c>
      <c r="C559" s="568" t="s">
        <v>30</v>
      </c>
      <c r="D559" s="573" t="s">
        <v>774</v>
      </c>
      <c r="E559" s="575">
        <v>600</v>
      </c>
      <c r="F559" s="687">
        <f>F560</f>
        <v>887.8</v>
      </c>
      <c r="G559" s="687"/>
      <c r="H559" s="687">
        <f t="shared" si="96"/>
        <v>0</v>
      </c>
      <c r="I559" s="687"/>
      <c r="J559" s="687">
        <f t="shared" si="96"/>
        <v>0</v>
      </c>
      <c r="K559" s="687"/>
      <c r="L559" s="686"/>
      <c r="N559" s="686"/>
      <c r="O559" s="686"/>
    </row>
    <row r="560" spans="1:24" s="683" customFormat="1" x14ac:dyDescent="0.3">
      <c r="A560" s="565" t="s">
        <v>63</v>
      </c>
      <c r="B560" s="567" t="s">
        <v>8</v>
      </c>
      <c r="C560" s="568" t="s">
        <v>30</v>
      </c>
      <c r="D560" s="573" t="s">
        <v>774</v>
      </c>
      <c r="E560" s="575">
        <v>610</v>
      </c>
      <c r="F560" s="687">
        <f>'ведом. 2024-2026'!AD621</f>
        <v>887.8</v>
      </c>
      <c r="G560" s="687"/>
      <c r="H560" s="687">
        <f>'ведом. 2024-2026'!AE621</f>
        <v>0</v>
      </c>
      <c r="I560" s="687"/>
      <c r="J560" s="687">
        <f>'ведом. 2024-2026'!AF621</f>
        <v>0</v>
      </c>
      <c r="K560" s="687"/>
      <c r="L560" s="686"/>
      <c r="N560" s="686"/>
      <c r="O560" s="686"/>
    </row>
    <row r="561" spans="1:15" s="141" customFormat="1" ht="31.2" x14ac:dyDescent="0.3">
      <c r="A561" s="409" t="s">
        <v>277</v>
      </c>
      <c r="B561" s="208" t="s">
        <v>8</v>
      </c>
      <c r="C561" s="4" t="s">
        <v>29</v>
      </c>
      <c r="D561" s="160" t="s">
        <v>497</v>
      </c>
      <c r="E561" s="375"/>
      <c r="F561" s="165">
        <f>F562</f>
        <v>157897.60000000001</v>
      </c>
      <c r="G561" s="165"/>
      <c r="H561" s="165">
        <f>H562</f>
        <v>157897.60000000001</v>
      </c>
      <c r="I561" s="165"/>
      <c r="J561" s="165">
        <f>J562</f>
        <v>157897.60000000001</v>
      </c>
      <c r="K561" s="165"/>
      <c r="L561" s="158"/>
      <c r="N561" s="158"/>
      <c r="O561" s="158"/>
    </row>
    <row r="562" spans="1:15" s="141" customFormat="1" ht="31.2" x14ac:dyDescent="0.3">
      <c r="A562" s="409" t="s">
        <v>352</v>
      </c>
      <c r="B562" s="208" t="s">
        <v>8</v>
      </c>
      <c r="C562" s="4" t="s">
        <v>29</v>
      </c>
      <c r="D562" s="160" t="s">
        <v>498</v>
      </c>
      <c r="E562" s="360"/>
      <c r="F562" s="165">
        <f>F563</f>
        <v>157897.60000000001</v>
      </c>
      <c r="G562" s="338"/>
      <c r="H562" s="165">
        <f>H563</f>
        <v>157897.60000000001</v>
      </c>
      <c r="I562" s="338"/>
      <c r="J562" s="165">
        <f>J563</f>
        <v>157897.60000000001</v>
      </c>
      <c r="K562" s="165"/>
      <c r="L562" s="158"/>
      <c r="N562" s="158"/>
      <c r="O562" s="158"/>
    </row>
    <row r="563" spans="1:15" s="141" customFormat="1" ht="31.2" x14ac:dyDescent="0.3">
      <c r="A563" s="409" t="s">
        <v>62</v>
      </c>
      <c r="B563" s="208" t="s">
        <v>8</v>
      </c>
      <c r="C563" s="4" t="s">
        <v>29</v>
      </c>
      <c r="D563" s="160" t="s">
        <v>498</v>
      </c>
      <c r="E563" s="360">
        <v>600</v>
      </c>
      <c r="F563" s="165">
        <f>F564</f>
        <v>157897.60000000001</v>
      </c>
      <c r="G563" s="338"/>
      <c r="H563" s="165">
        <f>H564</f>
        <v>157897.60000000001</v>
      </c>
      <c r="I563" s="338"/>
      <c r="J563" s="165">
        <f>J564</f>
        <v>157897.60000000001</v>
      </c>
      <c r="K563" s="165"/>
      <c r="L563" s="158"/>
      <c r="N563" s="158"/>
      <c r="O563" s="158"/>
    </row>
    <row r="564" spans="1:15" s="141" customFormat="1" x14ac:dyDescent="0.3">
      <c r="A564" s="409" t="s">
        <v>63</v>
      </c>
      <c r="B564" s="203" t="s">
        <v>8</v>
      </c>
      <c r="C564" s="4" t="s">
        <v>29</v>
      </c>
      <c r="D564" s="160" t="s">
        <v>498</v>
      </c>
      <c r="E564" s="360">
        <v>610</v>
      </c>
      <c r="F564" s="165">
        <f>'ведом. 2024-2026'!AD625</f>
        <v>157897.60000000001</v>
      </c>
      <c r="G564" s="338"/>
      <c r="H564" s="165">
        <f>'ведом. 2024-2026'!AE625</f>
        <v>157897.60000000001</v>
      </c>
      <c r="I564" s="338"/>
      <c r="J564" s="165">
        <f>'ведом. 2024-2026'!AF625</f>
        <v>157897.60000000001</v>
      </c>
      <c r="K564" s="165"/>
      <c r="L564" s="158"/>
      <c r="N564" s="158"/>
      <c r="O564" s="158"/>
    </row>
    <row r="565" spans="1:15" s="141" customFormat="1" ht="140.4" x14ac:dyDescent="0.3">
      <c r="A565" s="273" t="s">
        <v>439</v>
      </c>
      <c r="B565" s="204" t="s">
        <v>8</v>
      </c>
      <c r="C565" s="198" t="s">
        <v>29</v>
      </c>
      <c r="D565" s="160" t="s">
        <v>519</v>
      </c>
      <c r="E565" s="375"/>
      <c r="F565" s="165">
        <f t="shared" ref="F565:K566" si="97">F566</f>
        <v>280010</v>
      </c>
      <c r="G565" s="338">
        <f t="shared" si="97"/>
        <v>280010</v>
      </c>
      <c r="H565" s="165">
        <f t="shared" si="97"/>
        <v>278454</v>
      </c>
      <c r="I565" s="338">
        <f t="shared" si="97"/>
        <v>278454</v>
      </c>
      <c r="J565" s="165">
        <f t="shared" si="97"/>
        <v>278454</v>
      </c>
      <c r="K565" s="165">
        <f t="shared" si="97"/>
        <v>278454</v>
      </c>
      <c r="L565" s="158"/>
      <c r="N565" s="158"/>
      <c r="O565" s="158"/>
    </row>
    <row r="566" spans="1:15" s="141" customFormat="1" ht="31.2" x14ac:dyDescent="0.3">
      <c r="A566" s="409" t="s">
        <v>62</v>
      </c>
      <c r="B566" s="204" t="s">
        <v>8</v>
      </c>
      <c r="C566" s="198" t="s">
        <v>29</v>
      </c>
      <c r="D566" s="160" t="s">
        <v>519</v>
      </c>
      <c r="E566" s="359">
        <v>600</v>
      </c>
      <c r="F566" s="165">
        <f t="shared" si="97"/>
        <v>280010</v>
      </c>
      <c r="G566" s="338">
        <f t="shared" si="97"/>
        <v>280010</v>
      </c>
      <c r="H566" s="165">
        <f t="shared" si="97"/>
        <v>278454</v>
      </c>
      <c r="I566" s="338">
        <f t="shared" si="97"/>
        <v>278454</v>
      </c>
      <c r="J566" s="165">
        <f t="shared" si="97"/>
        <v>278454</v>
      </c>
      <c r="K566" s="165">
        <f t="shared" si="97"/>
        <v>278454</v>
      </c>
      <c r="L566" s="158"/>
      <c r="N566" s="158"/>
      <c r="O566" s="158"/>
    </row>
    <row r="567" spans="1:15" s="141" customFormat="1" x14ac:dyDescent="0.3">
      <c r="A567" s="409" t="s">
        <v>63</v>
      </c>
      <c r="B567" s="208" t="s">
        <v>8</v>
      </c>
      <c r="C567" s="4" t="s">
        <v>29</v>
      </c>
      <c r="D567" s="160" t="s">
        <v>519</v>
      </c>
      <c r="E567" s="359">
        <v>610</v>
      </c>
      <c r="F567" s="165">
        <f>'ведом. 2024-2026'!AD628</f>
        <v>280010</v>
      </c>
      <c r="G567" s="338">
        <f>F567</f>
        <v>280010</v>
      </c>
      <c r="H567" s="165">
        <f>'ведом. 2024-2026'!AE628</f>
        <v>278454</v>
      </c>
      <c r="I567" s="338">
        <f>H567</f>
        <v>278454</v>
      </c>
      <c r="J567" s="165">
        <f>'ведом. 2024-2026'!AF628</f>
        <v>278454</v>
      </c>
      <c r="K567" s="165">
        <f>J567</f>
        <v>278454</v>
      </c>
      <c r="L567" s="158"/>
      <c r="N567" s="158"/>
      <c r="O567" s="158"/>
    </row>
    <row r="568" spans="1:15" s="184" customFormat="1" ht="31.2" x14ac:dyDescent="0.3">
      <c r="A568" s="270" t="s">
        <v>730</v>
      </c>
      <c r="B568" s="8" t="s">
        <v>8</v>
      </c>
      <c r="C568" s="198" t="s">
        <v>29</v>
      </c>
      <c r="D568" s="323" t="s">
        <v>729</v>
      </c>
      <c r="E568" s="493"/>
      <c r="F568" s="165">
        <f t="shared" ref="F568:K569" si="98">F569</f>
        <v>100</v>
      </c>
      <c r="G568" s="165">
        <f t="shared" si="98"/>
        <v>100</v>
      </c>
      <c r="H568" s="165">
        <f t="shared" si="98"/>
        <v>100</v>
      </c>
      <c r="I568" s="165">
        <f t="shared" si="98"/>
        <v>100</v>
      </c>
      <c r="J568" s="165">
        <f t="shared" si="98"/>
        <v>100</v>
      </c>
      <c r="K568" s="165">
        <f t="shared" si="98"/>
        <v>100</v>
      </c>
      <c r="L568" s="158"/>
      <c r="N568" s="158"/>
      <c r="O568" s="158"/>
    </row>
    <row r="569" spans="1:15" s="184" customFormat="1" ht="31.2" x14ac:dyDescent="0.3">
      <c r="A569" s="270" t="s">
        <v>62</v>
      </c>
      <c r="B569" s="8" t="s">
        <v>8</v>
      </c>
      <c r="C569" s="198" t="s">
        <v>29</v>
      </c>
      <c r="D569" s="323" t="s">
        <v>729</v>
      </c>
      <c r="E569" s="451">
        <v>600</v>
      </c>
      <c r="F569" s="165">
        <f t="shared" si="98"/>
        <v>100</v>
      </c>
      <c r="G569" s="165">
        <f t="shared" si="98"/>
        <v>100</v>
      </c>
      <c r="H569" s="165">
        <f t="shared" si="98"/>
        <v>100</v>
      </c>
      <c r="I569" s="165">
        <f t="shared" si="98"/>
        <v>100</v>
      </c>
      <c r="J569" s="165">
        <f t="shared" si="98"/>
        <v>100</v>
      </c>
      <c r="K569" s="165">
        <f t="shared" si="98"/>
        <v>100</v>
      </c>
      <c r="L569" s="158"/>
      <c r="N569" s="158"/>
      <c r="O569" s="158"/>
    </row>
    <row r="570" spans="1:15" s="184" customFormat="1" x14ac:dyDescent="0.3">
      <c r="A570" s="270" t="s">
        <v>63</v>
      </c>
      <c r="B570" s="2" t="s">
        <v>8</v>
      </c>
      <c r="C570" s="4" t="s">
        <v>29</v>
      </c>
      <c r="D570" s="323" t="s">
        <v>729</v>
      </c>
      <c r="E570" s="451">
        <v>610</v>
      </c>
      <c r="F570" s="165">
        <f>'ведом. 2024-2026'!AD636</f>
        <v>100</v>
      </c>
      <c r="G570" s="338">
        <f>F570</f>
        <v>100</v>
      </c>
      <c r="H570" s="165">
        <f>'ведом. 2024-2026'!AE636</f>
        <v>100</v>
      </c>
      <c r="I570" s="338">
        <f>H570</f>
        <v>100</v>
      </c>
      <c r="J570" s="165">
        <f>'ведом. 2024-2026'!AF636</f>
        <v>100</v>
      </c>
      <c r="K570" s="165">
        <f>J570</f>
        <v>100</v>
      </c>
      <c r="L570" s="158"/>
      <c r="N570" s="158"/>
      <c r="O570" s="158"/>
    </row>
    <row r="571" spans="1:15" s="184" customFormat="1" ht="46.8" x14ac:dyDescent="0.3">
      <c r="A571" s="272" t="s">
        <v>281</v>
      </c>
      <c r="B571" s="2" t="s">
        <v>8</v>
      </c>
      <c r="C571" s="4" t="s">
        <v>29</v>
      </c>
      <c r="D571" s="323" t="s">
        <v>128</v>
      </c>
      <c r="E571" s="451"/>
      <c r="F571" s="165">
        <f>F572</f>
        <v>1460</v>
      </c>
      <c r="G571" s="165">
        <f t="shared" ref="G571:K573" si="99">G572</f>
        <v>1460</v>
      </c>
      <c r="H571" s="165">
        <f t="shared" si="99"/>
        <v>0</v>
      </c>
      <c r="I571" s="165">
        <f t="shared" si="99"/>
        <v>0</v>
      </c>
      <c r="J571" s="165">
        <f t="shared" si="99"/>
        <v>0</v>
      </c>
      <c r="K571" s="165">
        <f t="shared" si="99"/>
        <v>0</v>
      </c>
      <c r="L571" s="158"/>
      <c r="N571" s="158"/>
      <c r="O571" s="158"/>
    </row>
    <row r="572" spans="1:15" s="184" customFormat="1" ht="62.4" x14ac:dyDescent="0.3">
      <c r="A572" s="270" t="s">
        <v>782</v>
      </c>
      <c r="B572" s="2" t="s">
        <v>8</v>
      </c>
      <c r="C572" s="4" t="s">
        <v>29</v>
      </c>
      <c r="D572" s="323" t="s">
        <v>783</v>
      </c>
      <c r="E572" s="451"/>
      <c r="F572" s="165">
        <f>F573</f>
        <v>1460</v>
      </c>
      <c r="G572" s="165">
        <f t="shared" si="99"/>
        <v>1460</v>
      </c>
      <c r="H572" s="165">
        <f t="shared" si="99"/>
        <v>0</v>
      </c>
      <c r="I572" s="165">
        <f t="shared" si="99"/>
        <v>0</v>
      </c>
      <c r="J572" s="165">
        <f t="shared" si="99"/>
        <v>0</v>
      </c>
      <c r="K572" s="165">
        <f t="shared" si="99"/>
        <v>0</v>
      </c>
      <c r="L572" s="158"/>
      <c r="N572" s="158"/>
      <c r="O572" s="158"/>
    </row>
    <row r="573" spans="1:15" s="184" customFormat="1" ht="31.2" x14ac:dyDescent="0.3">
      <c r="A573" s="270" t="s">
        <v>62</v>
      </c>
      <c r="B573" s="2" t="s">
        <v>8</v>
      </c>
      <c r="C573" s="4" t="s">
        <v>29</v>
      </c>
      <c r="D573" s="323" t="s">
        <v>783</v>
      </c>
      <c r="E573" s="451">
        <v>600</v>
      </c>
      <c r="F573" s="165">
        <f>F574</f>
        <v>1460</v>
      </c>
      <c r="G573" s="165">
        <f t="shared" si="99"/>
        <v>1460</v>
      </c>
      <c r="H573" s="165">
        <f t="shared" si="99"/>
        <v>0</v>
      </c>
      <c r="I573" s="165">
        <f t="shared" si="99"/>
        <v>0</v>
      </c>
      <c r="J573" s="165">
        <f t="shared" si="99"/>
        <v>0</v>
      </c>
      <c r="K573" s="165">
        <f t="shared" si="99"/>
        <v>0</v>
      </c>
      <c r="L573" s="158"/>
      <c r="N573" s="158"/>
      <c r="O573" s="158"/>
    </row>
    <row r="574" spans="1:15" s="184" customFormat="1" x14ac:dyDescent="0.3">
      <c r="A574" s="270" t="s">
        <v>63</v>
      </c>
      <c r="B574" s="2" t="s">
        <v>8</v>
      </c>
      <c r="C574" s="4" t="s">
        <v>29</v>
      </c>
      <c r="D574" s="323" t="s">
        <v>783</v>
      </c>
      <c r="E574" s="451">
        <v>610</v>
      </c>
      <c r="F574" s="165">
        <f>'ведом. 2024-2026'!AD640</f>
        <v>1460</v>
      </c>
      <c r="G574" s="338">
        <f>F574</f>
        <v>1460</v>
      </c>
      <c r="H574" s="165">
        <f>'ведом. 2024-2026'!AE640</f>
        <v>0</v>
      </c>
      <c r="I574" s="338">
        <f>H574</f>
        <v>0</v>
      </c>
      <c r="J574" s="165">
        <f>'ведом. 2024-2026'!AF640</f>
        <v>0</v>
      </c>
      <c r="K574" s="165">
        <f>J574</f>
        <v>0</v>
      </c>
      <c r="L574" s="158"/>
      <c r="N574" s="158"/>
      <c r="O574" s="158"/>
    </row>
    <row r="575" spans="1:15" s="141" customFormat="1" x14ac:dyDescent="0.3">
      <c r="A575" s="270" t="s">
        <v>34</v>
      </c>
      <c r="B575" s="208" t="s">
        <v>8</v>
      </c>
      <c r="C575" s="4" t="s">
        <v>30</v>
      </c>
      <c r="D575" s="29"/>
      <c r="E575" s="359"/>
      <c r="F575" s="165">
        <f>F576+F626+F632</f>
        <v>695619.7</v>
      </c>
      <c r="G575" s="687">
        <f t="shared" ref="G575:K575" si="100">G576+G626+G632</f>
        <v>558419.5</v>
      </c>
      <c r="H575" s="687">
        <f t="shared" si="100"/>
        <v>619306.20000000007</v>
      </c>
      <c r="I575" s="687">
        <f t="shared" si="100"/>
        <v>525275</v>
      </c>
      <c r="J575" s="687">
        <f t="shared" si="100"/>
        <v>607194.19999999995</v>
      </c>
      <c r="K575" s="687">
        <f t="shared" si="100"/>
        <v>525215.30000000005</v>
      </c>
      <c r="L575" s="158"/>
      <c r="N575" s="158"/>
      <c r="O575" s="158"/>
    </row>
    <row r="576" spans="1:15" s="141" customFormat="1" x14ac:dyDescent="0.3">
      <c r="A576" s="422" t="s">
        <v>275</v>
      </c>
      <c r="B576" s="208" t="s">
        <v>8</v>
      </c>
      <c r="C576" s="4" t="s">
        <v>30</v>
      </c>
      <c r="D576" s="160" t="s">
        <v>102</v>
      </c>
      <c r="E576" s="360"/>
      <c r="F576" s="166">
        <f>F577</f>
        <v>681705.7</v>
      </c>
      <c r="G576" s="166">
        <f t="shared" ref="G576:K576" si="101">G577</f>
        <v>556419.5</v>
      </c>
      <c r="H576" s="166">
        <f t="shared" si="101"/>
        <v>619306.20000000007</v>
      </c>
      <c r="I576" s="166">
        <f t="shared" si="101"/>
        <v>525275</v>
      </c>
      <c r="J576" s="166">
        <f t="shared" si="101"/>
        <v>607194.19999999995</v>
      </c>
      <c r="K576" s="166">
        <f t="shared" si="101"/>
        <v>525215.30000000005</v>
      </c>
      <c r="L576" s="158"/>
      <c r="N576" s="158"/>
      <c r="O576" s="158"/>
    </row>
    <row r="577" spans="1:15" s="141" customFormat="1" x14ac:dyDescent="0.3">
      <c r="A577" s="272" t="s">
        <v>278</v>
      </c>
      <c r="B577" s="203" t="s">
        <v>8</v>
      </c>
      <c r="C577" s="4" t="s">
        <v>30</v>
      </c>
      <c r="D577" s="160" t="s">
        <v>119</v>
      </c>
      <c r="E577" s="360"/>
      <c r="F577" s="166">
        <f t="shared" ref="F577:K577" si="102">F578+F598+F611+F623+F618</f>
        <v>681705.7</v>
      </c>
      <c r="G577" s="166">
        <f t="shared" si="102"/>
        <v>556419.5</v>
      </c>
      <c r="H577" s="166">
        <f t="shared" si="102"/>
        <v>619306.20000000007</v>
      </c>
      <c r="I577" s="166">
        <f t="shared" si="102"/>
        <v>525275</v>
      </c>
      <c r="J577" s="166">
        <f t="shared" si="102"/>
        <v>607194.19999999995</v>
      </c>
      <c r="K577" s="166">
        <f t="shared" si="102"/>
        <v>525215.30000000005</v>
      </c>
      <c r="L577" s="158"/>
      <c r="N577" s="158"/>
      <c r="O577" s="158"/>
    </row>
    <row r="578" spans="1:15" s="141" customFormat="1" x14ac:dyDescent="0.3">
      <c r="A578" s="290" t="s">
        <v>279</v>
      </c>
      <c r="B578" s="203" t="s">
        <v>8</v>
      </c>
      <c r="C578" s="4" t="s">
        <v>30</v>
      </c>
      <c r="D578" s="160" t="s">
        <v>494</v>
      </c>
      <c r="E578" s="360"/>
      <c r="F578" s="166">
        <f t="shared" ref="F578:K578" si="103">F582+F589+F592+F595+F579</f>
        <v>607448.70000000007</v>
      </c>
      <c r="G578" s="166">
        <f t="shared" si="103"/>
        <v>492750</v>
      </c>
      <c r="H578" s="166">
        <f t="shared" si="103"/>
        <v>563013.30000000005</v>
      </c>
      <c r="I578" s="166">
        <f t="shared" si="103"/>
        <v>484210</v>
      </c>
      <c r="J578" s="166">
        <f t="shared" si="103"/>
        <v>562179.19999999995</v>
      </c>
      <c r="K578" s="166">
        <f t="shared" si="103"/>
        <v>484210</v>
      </c>
      <c r="L578" s="158"/>
      <c r="N578" s="158"/>
      <c r="O578" s="158"/>
    </row>
    <row r="579" spans="1:15" s="184" customFormat="1" ht="31.2" x14ac:dyDescent="0.3">
      <c r="A579" s="272" t="s">
        <v>772</v>
      </c>
      <c r="B579" s="2" t="s">
        <v>8</v>
      </c>
      <c r="C579" s="4" t="s">
        <v>30</v>
      </c>
      <c r="D579" s="323" t="s">
        <v>774</v>
      </c>
      <c r="E579" s="489"/>
      <c r="F579" s="166">
        <f>F580</f>
        <v>28095.4</v>
      </c>
      <c r="G579" s="166"/>
      <c r="H579" s="166">
        <f t="shared" ref="H579:J580" si="104">H580</f>
        <v>0</v>
      </c>
      <c r="I579" s="166"/>
      <c r="J579" s="166">
        <f t="shared" si="104"/>
        <v>0</v>
      </c>
      <c r="K579" s="166"/>
      <c r="L579" s="158"/>
      <c r="N579" s="158"/>
      <c r="O579" s="158"/>
    </row>
    <row r="580" spans="1:15" s="184" customFormat="1" ht="31.2" x14ac:dyDescent="0.3">
      <c r="A580" s="270" t="s">
        <v>62</v>
      </c>
      <c r="B580" s="2" t="s">
        <v>8</v>
      </c>
      <c r="C580" s="4" t="s">
        <v>30</v>
      </c>
      <c r="D580" s="323" t="s">
        <v>774</v>
      </c>
      <c r="E580" s="477">
        <v>600</v>
      </c>
      <c r="F580" s="166">
        <f>F581</f>
        <v>28095.4</v>
      </c>
      <c r="G580" s="166"/>
      <c r="H580" s="166">
        <f t="shared" si="104"/>
        <v>0</v>
      </c>
      <c r="I580" s="166"/>
      <c r="J580" s="166">
        <f t="shared" si="104"/>
        <v>0</v>
      </c>
      <c r="K580" s="166"/>
      <c r="L580" s="158"/>
      <c r="N580" s="158"/>
      <c r="O580" s="158"/>
    </row>
    <row r="581" spans="1:15" s="184" customFormat="1" x14ac:dyDescent="0.3">
      <c r="A581" s="270" t="s">
        <v>63</v>
      </c>
      <c r="B581" s="1" t="s">
        <v>8</v>
      </c>
      <c r="C581" s="4" t="s">
        <v>30</v>
      </c>
      <c r="D581" s="323" t="s">
        <v>774</v>
      </c>
      <c r="E581" s="477">
        <v>610</v>
      </c>
      <c r="F581" s="166">
        <f>'ведом. 2024-2026'!AD647</f>
        <v>28095.4</v>
      </c>
      <c r="G581" s="382"/>
      <c r="H581" s="166">
        <f>'ведом. 2024-2026'!AE647</f>
        <v>0</v>
      </c>
      <c r="I581" s="382"/>
      <c r="J581" s="166">
        <f>'ведом. 2024-2026'!AF647</f>
        <v>0</v>
      </c>
      <c r="K581" s="166"/>
      <c r="L581" s="158"/>
      <c r="N581" s="158"/>
      <c r="O581" s="158"/>
    </row>
    <row r="582" spans="1:15" s="141" customFormat="1" ht="46.8" x14ac:dyDescent="0.3">
      <c r="A582" s="272" t="s">
        <v>479</v>
      </c>
      <c r="B582" s="203" t="s">
        <v>8</v>
      </c>
      <c r="C582" s="4" t="s">
        <v>30</v>
      </c>
      <c r="D582" s="160" t="s">
        <v>516</v>
      </c>
      <c r="E582" s="360"/>
      <c r="F582" s="165">
        <f>F583+F586</f>
        <v>86603.3</v>
      </c>
      <c r="G582" s="338"/>
      <c r="H582" s="165">
        <f>H583+H586</f>
        <v>78803.3</v>
      </c>
      <c r="I582" s="338"/>
      <c r="J582" s="165">
        <f>J583+J586</f>
        <v>77969.2</v>
      </c>
      <c r="K582" s="165"/>
      <c r="L582" s="158"/>
      <c r="N582" s="158"/>
      <c r="O582" s="158"/>
    </row>
    <row r="583" spans="1:15" s="141" customFormat="1" ht="31.2" x14ac:dyDescent="0.3">
      <c r="A583" s="272" t="s">
        <v>351</v>
      </c>
      <c r="B583" s="203" t="s">
        <v>8</v>
      </c>
      <c r="C583" s="4" t="s">
        <v>30</v>
      </c>
      <c r="D583" s="160" t="s">
        <v>517</v>
      </c>
      <c r="E583" s="375"/>
      <c r="F583" s="165">
        <f>F584</f>
        <v>79269.2</v>
      </c>
      <c r="G583" s="338"/>
      <c r="H583" s="165">
        <f>H584</f>
        <v>77969.2</v>
      </c>
      <c r="I583" s="338"/>
      <c r="J583" s="165">
        <f>J584</f>
        <v>77969.2</v>
      </c>
      <c r="K583" s="165"/>
      <c r="L583" s="158"/>
      <c r="N583" s="158"/>
      <c r="O583" s="158"/>
    </row>
    <row r="584" spans="1:15" s="141" customFormat="1" ht="31.2" x14ac:dyDescent="0.3">
      <c r="A584" s="409" t="s">
        <v>62</v>
      </c>
      <c r="B584" s="203" t="s">
        <v>8</v>
      </c>
      <c r="C584" s="4" t="s">
        <v>30</v>
      </c>
      <c r="D584" s="160" t="s">
        <v>517</v>
      </c>
      <c r="E584" s="360">
        <v>600</v>
      </c>
      <c r="F584" s="165">
        <f>F585</f>
        <v>79269.2</v>
      </c>
      <c r="G584" s="338"/>
      <c r="H584" s="165">
        <f>H585</f>
        <v>77969.2</v>
      </c>
      <c r="I584" s="338"/>
      <c r="J584" s="165">
        <f>J585</f>
        <v>77969.2</v>
      </c>
      <c r="K584" s="165"/>
      <c r="L584" s="158"/>
      <c r="N584" s="158"/>
      <c r="O584" s="158"/>
    </row>
    <row r="585" spans="1:15" s="141" customFormat="1" x14ac:dyDescent="0.3">
      <c r="A585" s="409" t="s">
        <v>63</v>
      </c>
      <c r="B585" s="203" t="s">
        <v>8</v>
      </c>
      <c r="C585" s="4" t="s">
        <v>30</v>
      </c>
      <c r="D585" s="160" t="s">
        <v>517</v>
      </c>
      <c r="E585" s="360">
        <v>610</v>
      </c>
      <c r="F585" s="165">
        <f>'ведом. 2024-2026'!AD651</f>
        <v>79269.2</v>
      </c>
      <c r="G585" s="338"/>
      <c r="H585" s="165">
        <f>'ведом. 2024-2026'!AE651</f>
        <v>77969.2</v>
      </c>
      <c r="I585" s="338"/>
      <c r="J585" s="165">
        <f>'ведом. 2024-2026'!AF651</f>
        <v>77969.2</v>
      </c>
      <c r="K585" s="165"/>
      <c r="L585" s="158"/>
      <c r="N585" s="158"/>
      <c r="O585" s="158"/>
    </row>
    <row r="586" spans="1:15" s="184" customFormat="1" ht="31.2" x14ac:dyDescent="0.3">
      <c r="A586" s="409" t="s">
        <v>280</v>
      </c>
      <c r="B586" s="203" t="s">
        <v>8</v>
      </c>
      <c r="C586" s="4" t="s">
        <v>30</v>
      </c>
      <c r="D586" s="160" t="s">
        <v>518</v>
      </c>
      <c r="E586" s="360"/>
      <c r="F586" s="165">
        <f>F587</f>
        <v>7334.1</v>
      </c>
      <c r="G586" s="338"/>
      <c r="H586" s="165">
        <f>H587</f>
        <v>834.1</v>
      </c>
      <c r="I586" s="338"/>
      <c r="J586" s="165">
        <f>J587</f>
        <v>0</v>
      </c>
      <c r="K586" s="165"/>
      <c r="L586" s="158"/>
      <c r="N586" s="158"/>
      <c r="O586" s="158"/>
    </row>
    <row r="587" spans="1:15" s="141" customFormat="1" ht="31.2" x14ac:dyDescent="0.3">
      <c r="A587" s="409" t="s">
        <v>62</v>
      </c>
      <c r="B587" s="203" t="s">
        <v>8</v>
      </c>
      <c r="C587" s="4" t="s">
        <v>30</v>
      </c>
      <c r="D587" s="160" t="s">
        <v>518</v>
      </c>
      <c r="E587" s="360">
        <v>600</v>
      </c>
      <c r="F587" s="165">
        <f>F588</f>
        <v>7334.1</v>
      </c>
      <c r="G587" s="338"/>
      <c r="H587" s="165">
        <f>H588</f>
        <v>834.1</v>
      </c>
      <c r="I587" s="338"/>
      <c r="J587" s="165">
        <f>J588</f>
        <v>0</v>
      </c>
      <c r="K587" s="165"/>
      <c r="L587" s="158"/>
      <c r="N587" s="158"/>
      <c r="O587" s="158"/>
    </row>
    <row r="588" spans="1:15" s="141" customFormat="1" x14ac:dyDescent="0.3">
      <c r="A588" s="409" t="s">
        <v>63</v>
      </c>
      <c r="B588" s="203" t="s">
        <v>8</v>
      </c>
      <c r="C588" s="4" t="s">
        <v>30</v>
      </c>
      <c r="D588" s="160" t="s">
        <v>518</v>
      </c>
      <c r="E588" s="360">
        <v>610</v>
      </c>
      <c r="F588" s="165">
        <f>'ведом. 2024-2026'!AD654</f>
        <v>7334.1</v>
      </c>
      <c r="G588" s="338"/>
      <c r="H588" s="165">
        <f>'ведом. 2024-2026'!AE654</f>
        <v>834.1</v>
      </c>
      <c r="I588" s="338"/>
      <c r="J588" s="165">
        <f>'ведом. 2024-2026'!AF654</f>
        <v>0</v>
      </c>
      <c r="K588" s="165"/>
      <c r="L588" s="158"/>
      <c r="N588" s="158"/>
      <c r="O588" s="158"/>
    </row>
    <row r="589" spans="1:15" s="141" customFormat="1" ht="140.4" x14ac:dyDescent="0.3">
      <c r="A589" s="273" t="s">
        <v>439</v>
      </c>
      <c r="B589" s="203" t="s">
        <v>8</v>
      </c>
      <c r="C589" s="4" t="s">
        <v>30</v>
      </c>
      <c r="D589" s="29" t="s">
        <v>519</v>
      </c>
      <c r="E589" s="359"/>
      <c r="F589" s="165">
        <f t="shared" ref="F589:K590" si="105">F590</f>
        <v>470280</v>
      </c>
      <c r="G589" s="338">
        <f t="shared" si="105"/>
        <v>470280</v>
      </c>
      <c r="H589" s="165">
        <f t="shared" si="105"/>
        <v>464783</v>
      </c>
      <c r="I589" s="338">
        <f t="shared" si="105"/>
        <v>464783</v>
      </c>
      <c r="J589" s="165">
        <f t="shared" si="105"/>
        <v>464783</v>
      </c>
      <c r="K589" s="165">
        <f t="shared" si="105"/>
        <v>464783</v>
      </c>
      <c r="L589" s="158"/>
      <c r="N589" s="158"/>
      <c r="O589" s="158"/>
    </row>
    <row r="590" spans="1:15" s="141" customFormat="1" ht="31.2" x14ac:dyDescent="0.3">
      <c r="A590" s="409" t="s">
        <v>62</v>
      </c>
      <c r="B590" s="203" t="s">
        <v>8</v>
      </c>
      <c r="C590" s="4" t="s">
        <v>30</v>
      </c>
      <c r="D590" s="29" t="s">
        <v>519</v>
      </c>
      <c r="E590" s="360">
        <v>600</v>
      </c>
      <c r="F590" s="165">
        <f t="shared" si="105"/>
        <v>470280</v>
      </c>
      <c r="G590" s="338">
        <f t="shared" si="105"/>
        <v>470280</v>
      </c>
      <c r="H590" s="165">
        <f t="shared" si="105"/>
        <v>464783</v>
      </c>
      <c r="I590" s="338">
        <f t="shared" si="105"/>
        <v>464783</v>
      </c>
      <c r="J590" s="165">
        <f t="shared" si="105"/>
        <v>464783</v>
      </c>
      <c r="K590" s="165">
        <f t="shared" si="105"/>
        <v>464783</v>
      </c>
      <c r="L590" s="158"/>
      <c r="N590" s="158"/>
      <c r="O590" s="158"/>
    </row>
    <row r="591" spans="1:15" s="141" customFormat="1" x14ac:dyDescent="0.3">
      <c r="A591" s="409" t="s">
        <v>63</v>
      </c>
      <c r="B591" s="203" t="s">
        <v>8</v>
      </c>
      <c r="C591" s="4" t="s">
        <v>30</v>
      </c>
      <c r="D591" s="29" t="s">
        <v>519</v>
      </c>
      <c r="E591" s="360">
        <v>610</v>
      </c>
      <c r="F591" s="165">
        <f>'ведом. 2024-2026'!AD657</f>
        <v>470280</v>
      </c>
      <c r="G591" s="338">
        <f>F591</f>
        <v>470280</v>
      </c>
      <c r="H591" s="165">
        <f>'ведом. 2024-2026'!AE657</f>
        <v>464783</v>
      </c>
      <c r="I591" s="338">
        <f>H591</f>
        <v>464783</v>
      </c>
      <c r="J591" s="165">
        <f>'ведом. 2024-2026'!AF657</f>
        <v>464783</v>
      </c>
      <c r="K591" s="165">
        <f>J591</f>
        <v>464783</v>
      </c>
      <c r="L591" s="158"/>
      <c r="N591" s="158"/>
      <c r="O591" s="158"/>
    </row>
    <row r="592" spans="1:15" s="184" customFormat="1" ht="31.2" x14ac:dyDescent="0.3">
      <c r="A592" s="270" t="s">
        <v>730</v>
      </c>
      <c r="B592" s="1" t="s">
        <v>8</v>
      </c>
      <c r="C592" s="4" t="s">
        <v>30</v>
      </c>
      <c r="D592" s="323" t="s">
        <v>729</v>
      </c>
      <c r="E592" s="360"/>
      <c r="F592" s="165">
        <f>F593</f>
        <v>600</v>
      </c>
      <c r="G592" s="165">
        <f t="shared" ref="G592:K593" si="106">G593</f>
        <v>600</v>
      </c>
      <c r="H592" s="165">
        <f t="shared" si="106"/>
        <v>600</v>
      </c>
      <c r="I592" s="165">
        <f t="shared" si="106"/>
        <v>600</v>
      </c>
      <c r="J592" s="165">
        <f t="shared" si="106"/>
        <v>600</v>
      </c>
      <c r="K592" s="165">
        <f t="shared" si="106"/>
        <v>600</v>
      </c>
      <c r="L592" s="158"/>
      <c r="N592" s="158"/>
      <c r="O592" s="158"/>
    </row>
    <row r="593" spans="1:15" s="184" customFormat="1" ht="31.2" x14ac:dyDescent="0.3">
      <c r="A593" s="270" t="s">
        <v>62</v>
      </c>
      <c r="B593" s="1" t="s">
        <v>8</v>
      </c>
      <c r="C593" s="4" t="s">
        <v>30</v>
      </c>
      <c r="D593" s="323" t="s">
        <v>729</v>
      </c>
      <c r="E593" s="360">
        <v>600</v>
      </c>
      <c r="F593" s="165">
        <f>F594</f>
        <v>600</v>
      </c>
      <c r="G593" s="165">
        <f t="shared" si="106"/>
        <v>600</v>
      </c>
      <c r="H593" s="165">
        <f t="shared" si="106"/>
        <v>600</v>
      </c>
      <c r="I593" s="165">
        <f t="shared" si="106"/>
        <v>600</v>
      </c>
      <c r="J593" s="165">
        <f t="shared" si="106"/>
        <v>600</v>
      </c>
      <c r="K593" s="165">
        <f t="shared" si="106"/>
        <v>600</v>
      </c>
      <c r="L593" s="158"/>
      <c r="N593" s="158"/>
      <c r="O593" s="158"/>
    </row>
    <row r="594" spans="1:15" s="184" customFormat="1" x14ac:dyDescent="0.3">
      <c r="A594" s="270" t="s">
        <v>63</v>
      </c>
      <c r="B594" s="1" t="s">
        <v>8</v>
      </c>
      <c r="C594" s="4" t="s">
        <v>30</v>
      </c>
      <c r="D594" s="323" t="s">
        <v>729</v>
      </c>
      <c r="E594" s="360">
        <v>610</v>
      </c>
      <c r="F594" s="165">
        <f>'ведом. 2024-2026'!AD660</f>
        <v>600</v>
      </c>
      <c r="G594" s="338">
        <f>F594</f>
        <v>600</v>
      </c>
      <c r="H594" s="165">
        <f>'ведом. 2024-2026'!AE660</f>
        <v>600</v>
      </c>
      <c r="I594" s="338">
        <f>H594</f>
        <v>600</v>
      </c>
      <c r="J594" s="165">
        <f>'ведом. 2024-2026'!AF660</f>
        <v>600</v>
      </c>
      <c r="K594" s="165">
        <f>J594</f>
        <v>600</v>
      </c>
      <c r="L594" s="158"/>
      <c r="N594" s="158"/>
      <c r="O594" s="158"/>
    </row>
    <row r="595" spans="1:15" s="184" customFormat="1" ht="171.6" x14ac:dyDescent="0.3">
      <c r="A595" s="292" t="s">
        <v>438</v>
      </c>
      <c r="B595" s="203" t="s">
        <v>8</v>
      </c>
      <c r="C595" s="4" t="s">
        <v>30</v>
      </c>
      <c r="D595" s="347" t="s">
        <v>748</v>
      </c>
      <c r="E595" s="360"/>
      <c r="F595" s="165">
        <f t="shared" ref="F595:K596" si="107">F596</f>
        <v>21870</v>
      </c>
      <c r="G595" s="338">
        <f t="shared" si="107"/>
        <v>21870</v>
      </c>
      <c r="H595" s="165">
        <f t="shared" si="107"/>
        <v>18827</v>
      </c>
      <c r="I595" s="338">
        <f t="shared" si="107"/>
        <v>18827</v>
      </c>
      <c r="J595" s="165">
        <f t="shared" si="107"/>
        <v>18827</v>
      </c>
      <c r="K595" s="165">
        <f t="shared" si="107"/>
        <v>18827</v>
      </c>
      <c r="L595" s="158"/>
      <c r="N595" s="158"/>
      <c r="O595" s="158"/>
    </row>
    <row r="596" spans="1:15" s="184" customFormat="1" ht="31.2" x14ac:dyDescent="0.3">
      <c r="A596" s="270" t="s">
        <v>62</v>
      </c>
      <c r="B596" s="203" t="s">
        <v>8</v>
      </c>
      <c r="C596" s="4" t="s">
        <v>30</v>
      </c>
      <c r="D596" s="347" t="s">
        <v>748</v>
      </c>
      <c r="E596" s="360">
        <v>600</v>
      </c>
      <c r="F596" s="165">
        <f t="shared" si="107"/>
        <v>21870</v>
      </c>
      <c r="G596" s="338">
        <f t="shared" si="107"/>
        <v>21870</v>
      </c>
      <c r="H596" s="165">
        <f t="shared" si="107"/>
        <v>18827</v>
      </c>
      <c r="I596" s="338">
        <f t="shared" si="107"/>
        <v>18827</v>
      </c>
      <c r="J596" s="165">
        <f t="shared" si="107"/>
        <v>18827</v>
      </c>
      <c r="K596" s="165">
        <f t="shared" si="107"/>
        <v>18827</v>
      </c>
      <c r="L596" s="158"/>
      <c r="N596" s="158"/>
      <c r="O596" s="158"/>
    </row>
    <row r="597" spans="1:15" s="184" customFormat="1" x14ac:dyDescent="0.3">
      <c r="A597" s="270" t="s">
        <v>63</v>
      </c>
      <c r="B597" s="203" t="s">
        <v>8</v>
      </c>
      <c r="C597" s="4" t="s">
        <v>30</v>
      </c>
      <c r="D597" s="347" t="s">
        <v>748</v>
      </c>
      <c r="E597" s="360">
        <v>610</v>
      </c>
      <c r="F597" s="165">
        <f>'ведом. 2024-2026'!AD663</f>
        <v>21870</v>
      </c>
      <c r="G597" s="338">
        <f>F597</f>
        <v>21870</v>
      </c>
      <c r="H597" s="165">
        <f>'ведом. 2024-2026'!AE663</f>
        <v>18827</v>
      </c>
      <c r="I597" s="338">
        <f>H597</f>
        <v>18827</v>
      </c>
      <c r="J597" s="165">
        <f>'ведом. 2024-2026'!AF663</f>
        <v>18827</v>
      </c>
      <c r="K597" s="165">
        <f>J597</f>
        <v>18827</v>
      </c>
      <c r="L597" s="158"/>
      <c r="N597" s="158"/>
      <c r="O597" s="158"/>
    </row>
    <row r="598" spans="1:15" s="141" customFormat="1" ht="46.8" x14ac:dyDescent="0.3">
      <c r="A598" s="272" t="s">
        <v>281</v>
      </c>
      <c r="B598" s="203" t="s">
        <v>8</v>
      </c>
      <c r="C598" s="4" t="s">
        <v>30</v>
      </c>
      <c r="D598" s="160" t="s">
        <v>128</v>
      </c>
      <c r="E598" s="360"/>
      <c r="F598" s="165">
        <f t="shared" ref="F598:K598" si="108">F608+F599+F602+F605</f>
        <v>58887.200000000004</v>
      </c>
      <c r="G598" s="165">
        <f t="shared" si="108"/>
        <v>51310.9</v>
      </c>
      <c r="H598" s="165">
        <f t="shared" si="108"/>
        <v>49871.799999999988</v>
      </c>
      <c r="I598" s="165">
        <f t="shared" si="108"/>
        <v>36509.799999999996</v>
      </c>
      <c r="J598" s="165">
        <f t="shared" si="108"/>
        <v>40109.600000000006</v>
      </c>
      <c r="K598" s="165">
        <f t="shared" si="108"/>
        <v>36099.9</v>
      </c>
      <c r="L598" s="158"/>
      <c r="N598" s="158"/>
      <c r="O598" s="158"/>
    </row>
    <row r="599" spans="1:15" s="141" customFormat="1" ht="31.2" x14ac:dyDescent="0.3">
      <c r="A599" s="409" t="s">
        <v>562</v>
      </c>
      <c r="B599" s="203" t="s">
        <v>8</v>
      </c>
      <c r="C599" s="4" t="s">
        <v>30</v>
      </c>
      <c r="D599" s="160" t="s">
        <v>520</v>
      </c>
      <c r="E599" s="360"/>
      <c r="F599" s="165">
        <f t="shared" ref="F599:K600" si="109">F600</f>
        <v>13</v>
      </c>
      <c r="G599" s="338">
        <f t="shared" si="109"/>
        <v>13</v>
      </c>
      <c r="H599" s="165">
        <f t="shared" si="109"/>
        <v>13</v>
      </c>
      <c r="I599" s="338">
        <f t="shared" si="109"/>
        <v>13</v>
      </c>
      <c r="J599" s="165">
        <f t="shared" si="109"/>
        <v>13</v>
      </c>
      <c r="K599" s="165">
        <f t="shared" si="109"/>
        <v>13</v>
      </c>
      <c r="L599" s="158"/>
      <c r="N599" s="158"/>
      <c r="O599" s="158"/>
    </row>
    <row r="600" spans="1:15" s="141" customFormat="1" ht="31.2" x14ac:dyDescent="0.3">
      <c r="A600" s="409" t="s">
        <v>62</v>
      </c>
      <c r="B600" s="203" t="s">
        <v>8</v>
      </c>
      <c r="C600" s="4" t="s">
        <v>30</v>
      </c>
      <c r="D600" s="160" t="s">
        <v>520</v>
      </c>
      <c r="E600" s="359">
        <v>600</v>
      </c>
      <c r="F600" s="165">
        <f t="shared" si="109"/>
        <v>13</v>
      </c>
      <c r="G600" s="338">
        <f t="shared" si="109"/>
        <v>13</v>
      </c>
      <c r="H600" s="165">
        <f t="shared" si="109"/>
        <v>13</v>
      </c>
      <c r="I600" s="338">
        <f t="shared" si="109"/>
        <v>13</v>
      </c>
      <c r="J600" s="165">
        <f t="shared" si="109"/>
        <v>13</v>
      </c>
      <c r="K600" s="165">
        <f t="shared" si="109"/>
        <v>13</v>
      </c>
      <c r="L600" s="158"/>
      <c r="N600" s="158"/>
      <c r="O600" s="158"/>
    </row>
    <row r="601" spans="1:15" s="141" customFormat="1" x14ac:dyDescent="0.3">
      <c r="A601" s="409" t="s">
        <v>63</v>
      </c>
      <c r="B601" s="203" t="s">
        <v>8</v>
      </c>
      <c r="C601" s="4" t="s">
        <v>30</v>
      </c>
      <c r="D601" s="160" t="s">
        <v>520</v>
      </c>
      <c r="E601" s="359">
        <v>610</v>
      </c>
      <c r="F601" s="165">
        <f>'ведом. 2024-2026'!AD667</f>
        <v>13</v>
      </c>
      <c r="G601" s="338">
        <f>F601</f>
        <v>13</v>
      </c>
      <c r="H601" s="165">
        <f>'ведом. 2024-2026'!AE667</f>
        <v>13</v>
      </c>
      <c r="I601" s="338">
        <f>H601</f>
        <v>13</v>
      </c>
      <c r="J601" s="165">
        <f>'ведом. 2024-2026'!AF667</f>
        <v>13</v>
      </c>
      <c r="K601" s="165">
        <f>J601</f>
        <v>13</v>
      </c>
      <c r="L601" s="158"/>
      <c r="N601" s="158"/>
      <c r="O601" s="158"/>
    </row>
    <row r="602" spans="1:15" s="184" customFormat="1" ht="31.2" x14ac:dyDescent="0.3">
      <c r="A602" s="270" t="s">
        <v>387</v>
      </c>
      <c r="B602" s="203" t="s">
        <v>8</v>
      </c>
      <c r="C602" s="4" t="s">
        <v>30</v>
      </c>
      <c r="D602" s="29" t="s">
        <v>521</v>
      </c>
      <c r="E602" s="360"/>
      <c r="F602" s="165">
        <f t="shared" ref="F602:K603" si="110">F603</f>
        <v>38283.200000000004</v>
      </c>
      <c r="G602" s="338">
        <f t="shared" si="110"/>
        <v>34454.9</v>
      </c>
      <c r="H602" s="165">
        <f t="shared" si="110"/>
        <v>40551.999999999993</v>
      </c>
      <c r="I602" s="338">
        <f t="shared" si="110"/>
        <v>36496.799999999996</v>
      </c>
      <c r="J602" s="165">
        <f t="shared" si="110"/>
        <v>40096.600000000006</v>
      </c>
      <c r="K602" s="165">
        <f t="shared" si="110"/>
        <v>36086.9</v>
      </c>
      <c r="L602" s="158"/>
      <c r="N602" s="158"/>
      <c r="O602" s="158"/>
    </row>
    <row r="603" spans="1:15" s="184" customFormat="1" x14ac:dyDescent="0.3">
      <c r="A603" s="292" t="s">
        <v>122</v>
      </c>
      <c r="B603" s="203" t="s">
        <v>8</v>
      </c>
      <c r="C603" s="4" t="s">
        <v>30</v>
      </c>
      <c r="D603" s="29" t="s">
        <v>521</v>
      </c>
      <c r="E603" s="360">
        <v>200</v>
      </c>
      <c r="F603" s="165">
        <f t="shared" si="110"/>
        <v>38283.200000000004</v>
      </c>
      <c r="G603" s="338">
        <f t="shared" si="110"/>
        <v>34454.9</v>
      </c>
      <c r="H603" s="165">
        <f t="shared" si="110"/>
        <v>40551.999999999993</v>
      </c>
      <c r="I603" s="338">
        <f t="shared" si="110"/>
        <v>36496.799999999996</v>
      </c>
      <c r="J603" s="165">
        <f t="shared" si="110"/>
        <v>40096.600000000006</v>
      </c>
      <c r="K603" s="165">
        <f t="shared" si="110"/>
        <v>36086.9</v>
      </c>
      <c r="L603" s="158"/>
      <c r="N603" s="158"/>
      <c r="O603" s="158"/>
    </row>
    <row r="604" spans="1:15" s="184" customFormat="1" x14ac:dyDescent="0.3">
      <c r="A604" s="292" t="s">
        <v>53</v>
      </c>
      <c r="B604" s="203" t="s">
        <v>8</v>
      </c>
      <c r="C604" s="4" t="s">
        <v>30</v>
      </c>
      <c r="D604" s="29" t="s">
        <v>521</v>
      </c>
      <c r="E604" s="360">
        <v>240</v>
      </c>
      <c r="F604" s="165">
        <f>'ведом. 2024-2026'!AD673</f>
        <v>38283.200000000004</v>
      </c>
      <c r="G604" s="338">
        <f>29950+4504.9</f>
        <v>34454.9</v>
      </c>
      <c r="H604" s="165">
        <f>'ведом. 2024-2026'!AE673</f>
        <v>40551.999999999993</v>
      </c>
      <c r="I604" s="338">
        <f>33034.1+3462.7</f>
        <v>36496.799999999996</v>
      </c>
      <c r="J604" s="165">
        <f>'ведом. 2024-2026'!AF673</f>
        <v>40096.600000000006</v>
      </c>
      <c r="K604" s="165">
        <f>35790.8+296.1</f>
        <v>36086.9</v>
      </c>
      <c r="L604" s="158"/>
      <c r="N604" s="158"/>
      <c r="O604" s="158"/>
    </row>
    <row r="605" spans="1:15" s="184" customFormat="1" ht="46.8" x14ac:dyDescent="0.3">
      <c r="A605" s="270" t="s">
        <v>759</v>
      </c>
      <c r="B605" s="1" t="s">
        <v>8</v>
      </c>
      <c r="C605" s="4" t="s">
        <v>30</v>
      </c>
      <c r="D605" s="323" t="s">
        <v>758</v>
      </c>
      <c r="E605" s="487"/>
      <c r="F605" s="165">
        <f>F606</f>
        <v>0</v>
      </c>
      <c r="G605" s="165"/>
      <c r="H605" s="165">
        <f>H606</f>
        <v>9306.7999999999993</v>
      </c>
      <c r="I605" s="165"/>
      <c r="J605" s="165">
        <f>J606</f>
        <v>0</v>
      </c>
      <c r="K605" s="165"/>
      <c r="L605" s="158"/>
      <c r="N605" s="158"/>
      <c r="O605" s="158"/>
    </row>
    <row r="606" spans="1:15" s="184" customFormat="1" x14ac:dyDescent="0.3">
      <c r="A606" s="270" t="s">
        <v>122</v>
      </c>
      <c r="B606" s="1" t="s">
        <v>8</v>
      </c>
      <c r="C606" s="4" t="s">
        <v>30</v>
      </c>
      <c r="D606" s="323" t="s">
        <v>758</v>
      </c>
      <c r="E606" s="491">
        <v>200</v>
      </c>
      <c r="F606" s="165">
        <f>F607</f>
        <v>0</v>
      </c>
      <c r="G606" s="165"/>
      <c r="H606" s="165">
        <f>H607</f>
        <v>9306.7999999999993</v>
      </c>
      <c r="I606" s="165"/>
      <c r="J606" s="165">
        <f>J607</f>
        <v>0</v>
      </c>
      <c r="K606" s="165"/>
      <c r="L606" s="158"/>
      <c r="N606" s="158"/>
      <c r="O606" s="158"/>
    </row>
    <row r="607" spans="1:15" s="184" customFormat="1" x14ac:dyDescent="0.3">
      <c r="A607" s="270" t="s">
        <v>53</v>
      </c>
      <c r="B607" s="1" t="s">
        <v>8</v>
      </c>
      <c r="C607" s="4" t="s">
        <v>30</v>
      </c>
      <c r="D607" s="323" t="s">
        <v>758</v>
      </c>
      <c r="E607" s="491">
        <v>240</v>
      </c>
      <c r="F607" s="165">
        <f>'ведом. 2024-2026'!AD670</f>
        <v>0</v>
      </c>
      <c r="G607" s="338"/>
      <c r="H607" s="165">
        <f>'ведом. 2024-2026'!AE670</f>
        <v>9306.7999999999993</v>
      </c>
      <c r="I607" s="338"/>
      <c r="J607" s="165">
        <f>'ведом. 2024-2026'!AF670</f>
        <v>0</v>
      </c>
      <c r="K607" s="165"/>
      <c r="L607" s="158"/>
      <c r="N607" s="158"/>
      <c r="O607" s="158"/>
    </row>
    <row r="608" spans="1:15" s="184" customFormat="1" ht="46.8" x14ac:dyDescent="0.3">
      <c r="A608" s="273" t="s">
        <v>417</v>
      </c>
      <c r="B608" s="203" t="s">
        <v>8</v>
      </c>
      <c r="C608" s="4" t="s">
        <v>30</v>
      </c>
      <c r="D608" s="160" t="s">
        <v>522</v>
      </c>
      <c r="E608" s="364"/>
      <c r="F608" s="165">
        <f t="shared" ref="F608:J609" si="111">F609</f>
        <v>20591</v>
      </c>
      <c r="G608" s="338">
        <f t="shared" si="111"/>
        <v>16843</v>
      </c>
      <c r="H608" s="165">
        <f t="shared" si="111"/>
        <v>0</v>
      </c>
      <c r="I608" s="338"/>
      <c r="J608" s="165">
        <f t="shared" si="111"/>
        <v>0</v>
      </c>
      <c r="K608" s="165"/>
      <c r="L608" s="158"/>
      <c r="N608" s="158"/>
      <c r="O608" s="158"/>
    </row>
    <row r="609" spans="1:15" s="184" customFormat="1" x14ac:dyDescent="0.3">
      <c r="A609" s="292" t="s">
        <v>122</v>
      </c>
      <c r="B609" s="203" t="s">
        <v>8</v>
      </c>
      <c r="C609" s="4" t="s">
        <v>30</v>
      </c>
      <c r="D609" s="160" t="s">
        <v>522</v>
      </c>
      <c r="E609" s="360">
        <v>200</v>
      </c>
      <c r="F609" s="165">
        <f t="shared" si="111"/>
        <v>20591</v>
      </c>
      <c r="G609" s="338">
        <f t="shared" si="111"/>
        <v>16843</v>
      </c>
      <c r="H609" s="165">
        <f t="shared" si="111"/>
        <v>0</v>
      </c>
      <c r="I609" s="338"/>
      <c r="J609" s="165">
        <f t="shared" si="111"/>
        <v>0</v>
      </c>
      <c r="K609" s="165"/>
      <c r="L609" s="158"/>
      <c r="N609" s="158"/>
      <c r="O609" s="158"/>
    </row>
    <row r="610" spans="1:15" s="184" customFormat="1" x14ac:dyDescent="0.3">
      <c r="A610" s="292" t="s">
        <v>53</v>
      </c>
      <c r="B610" s="203" t="s">
        <v>8</v>
      </c>
      <c r="C610" s="4" t="s">
        <v>30</v>
      </c>
      <c r="D610" s="160" t="s">
        <v>522</v>
      </c>
      <c r="E610" s="360">
        <v>240</v>
      </c>
      <c r="F610" s="165">
        <f>'ведом. 2024-2026'!AD676</f>
        <v>20591</v>
      </c>
      <c r="G610" s="338">
        <f>16427+416</f>
        <v>16843</v>
      </c>
      <c r="H610" s="165">
        <f>'ведом. 2024-2026'!AE676</f>
        <v>0</v>
      </c>
      <c r="I610" s="338"/>
      <c r="J610" s="165">
        <f>'ведом. 2024-2026'!AF676</f>
        <v>0</v>
      </c>
      <c r="K610" s="165"/>
      <c r="L610" s="158"/>
      <c r="N610" s="158"/>
      <c r="O610" s="158"/>
    </row>
    <row r="611" spans="1:15" s="141" customFormat="1" ht="46.8" x14ac:dyDescent="0.3">
      <c r="A611" s="272" t="s">
        <v>327</v>
      </c>
      <c r="B611" s="203" t="s">
        <v>8</v>
      </c>
      <c r="C611" s="4" t="s">
        <v>30</v>
      </c>
      <c r="D611" s="160" t="s">
        <v>523</v>
      </c>
      <c r="E611" s="359"/>
      <c r="F611" s="165">
        <f t="shared" ref="F611:K611" si="112">F612+F615</f>
        <v>5998.5</v>
      </c>
      <c r="G611" s="165">
        <f t="shared" si="112"/>
        <v>3175</v>
      </c>
      <c r="H611" s="165">
        <f t="shared" si="112"/>
        <v>4745.8999999999996</v>
      </c>
      <c r="I611" s="165">
        <f t="shared" si="112"/>
        <v>2880</v>
      </c>
      <c r="J611" s="165">
        <f t="shared" si="112"/>
        <v>2880</v>
      </c>
      <c r="K611" s="165">
        <f t="shared" si="112"/>
        <v>2880</v>
      </c>
      <c r="L611" s="158"/>
      <c r="N611" s="158"/>
      <c r="O611" s="158"/>
    </row>
    <row r="612" spans="1:15" s="141" customFormat="1" ht="46.8" x14ac:dyDescent="0.3">
      <c r="A612" s="272" t="s">
        <v>479</v>
      </c>
      <c r="B612" s="203" t="s">
        <v>8</v>
      </c>
      <c r="C612" s="4" t="s">
        <v>30</v>
      </c>
      <c r="D612" s="160" t="s">
        <v>524</v>
      </c>
      <c r="E612" s="359"/>
      <c r="F612" s="165">
        <f>F613</f>
        <v>2823.5</v>
      </c>
      <c r="G612" s="338"/>
      <c r="H612" s="165">
        <f>H613</f>
        <v>1865.9</v>
      </c>
      <c r="I612" s="338"/>
      <c r="J612" s="165">
        <f>J613</f>
        <v>0</v>
      </c>
      <c r="K612" s="165"/>
      <c r="L612" s="158"/>
      <c r="N612" s="158"/>
      <c r="O612" s="158"/>
    </row>
    <row r="613" spans="1:15" s="141" customFormat="1" ht="31.2" x14ac:dyDescent="0.3">
      <c r="A613" s="409" t="s">
        <v>62</v>
      </c>
      <c r="B613" s="203" t="s">
        <v>8</v>
      </c>
      <c r="C613" s="4" t="s">
        <v>30</v>
      </c>
      <c r="D613" s="160" t="s">
        <v>524</v>
      </c>
      <c r="E613" s="359">
        <v>600</v>
      </c>
      <c r="F613" s="165">
        <f>F614</f>
        <v>2823.5</v>
      </c>
      <c r="G613" s="338"/>
      <c r="H613" s="165">
        <f>H614</f>
        <v>1865.9</v>
      </c>
      <c r="I613" s="338"/>
      <c r="J613" s="165">
        <f>J614</f>
        <v>0</v>
      </c>
      <c r="K613" s="165"/>
      <c r="L613" s="158"/>
      <c r="N613" s="158"/>
      <c r="O613" s="158"/>
    </row>
    <row r="614" spans="1:15" s="141" customFormat="1" x14ac:dyDescent="0.3">
      <c r="A614" s="409" t="s">
        <v>63</v>
      </c>
      <c r="B614" s="203" t="s">
        <v>8</v>
      </c>
      <c r="C614" s="4" t="s">
        <v>30</v>
      </c>
      <c r="D614" s="160" t="s">
        <v>524</v>
      </c>
      <c r="E614" s="359">
        <v>610</v>
      </c>
      <c r="F614" s="165">
        <f>'ведом. 2024-2026'!AD680</f>
        <v>2823.5</v>
      </c>
      <c r="G614" s="338"/>
      <c r="H614" s="165">
        <f>'ведом. 2024-2026'!AE680</f>
        <v>1865.9</v>
      </c>
      <c r="I614" s="338"/>
      <c r="J614" s="165">
        <f>'ведом. 2024-2026'!AF680</f>
        <v>0</v>
      </c>
      <c r="K614" s="165"/>
      <c r="L614" s="158"/>
      <c r="N614" s="158"/>
      <c r="O614" s="158"/>
    </row>
    <row r="615" spans="1:15" s="184" customFormat="1" ht="62.4" x14ac:dyDescent="0.3">
      <c r="A615" s="270" t="s">
        <v>731</v>
      </c>
      <c r="B615" s="1" t="s">
        <v>8</v>
      </c>
      <c r="C615" s="4" t="s">
        <v>30</v>
      </c>
      <c r="D615" s="323" t="s">
        <v>728</v>
      </c>
      <c r="E615" s="488"/>
      <c r="F615" s="165">
        <f>F616</f>
        <v>3175</v>
      </c>
      <c r="G615" s="165">
        <f t="shared" ref="G615:K616" si="113">G616</f>
        <v>3175</v>
      </c>
      <c r="H615" s="165">
        <f t="shared" si="113"/>
        <v>2880</v>
      </c>
      <c r="I615" s="165">
        <f t="shared" si="113"/>
        <v>2880</v>
      </c>
      <c r="J615" s="165">
        <f t="shared" si="113"/>
        <v>2880</v>
      </c>
      <c r="K615" s="165">
        <f t="shared" si="113"/>
        <v>2880</v>
      </c>
      <c r="L615" s="158"/>
      <c r="N615" s="158"/>
      <c r="O615" s="158"/>
    </row>
    <row r="616" spans="1:15" s="184" customFormat="1" ht="31.2" x14ac:dyDescent="0.3">
      <c r="A616" s="270" t="s">
        <v>62</v>
      </c>
      <c r="B616" s="1" t="s">
        <v>8</v>
      </c>
      <c r="C616" s="4" t="s">
        <v>30</v>
      </c>
      <c r="D616" s="323" t="s">
        <v>728</v>
      </c>
      <c r="E616" s="451">
        <v>600</v>
      </c>
      <c r="F616" s="165">
        <f>F617</f>
        <v>3175</v>
      </c>
      <c r="G616" s="165">
        <f t="shared" si="113"/>
        <v>3175</v>
      </c>
      <c r="H616" s="165">
        <f t="shared" si="113"/>
        <v>2880</v>
      </c>
      <c r="I616" s="165">
        <f t="shared" si="113"/>
        <v>2880</v>
      </c>
      <c r="J616" s="165">
        <f t="shared" si="113"/>
        <v>2880</v>
      </c>
      <c r="K616" s="165">
        <f t="shared" si="113"/>
        <v>2880</v>
      </c>
      <c r="L616" s="158"/>
      <c r="N616" s="158"/>
      <c r="O616" s="158"/>
    </row>
    <row r="617" spans="1:15" s="184" customFormat="1" x14ac:dyDescent="0.3">
      <c r="A617" s="270" t="s">
        <v>63</v>
      </c>
      <c r="B617" s="1" t="s">
        <v>8</v>
      </c>
      <c r="C617" s="4" t="s">
        <v>30</v>
      </c>
      <c r="D617" s="323" t="s">
        <v>728</v>
      </c>
      <c r="E617" s="451">
        <v>610</v>
      </c>
      <c r="F617" s="165">
        <f>'ведом. 2024-2026'!AD688</f>
        <v>3175</v>
      </c>
      <c r="G617" s="338">
        <f>F617</f>
        <v>3175</v>
      </c>
      <c r="H617" s="165">
        <f>'ведом. 2024-2026'!AE688</f>
        <v>2880</v>
      </c>
      <c r="I617" s="338">
        <f>H617</f>
        <v>2880</v>
      </c>
      <c r="J617" s="165">
        <f>'ведом. 2024-2026'!AF688</f>
        <v>2880</v>
      </c>
      <c r="K617" s="165">
        <f>J617</f>
        <v>2880</v>
      </c>
      <c r="L617" s="158"/>
      <c r="N617" s="158"/>
      <c r="O617" s="158"/>
    </row>
    <row r="618" spans="1:15" s="184" customFormat="1" x14ac:dyDescent="0.3">
      <c r="A618" s="270" t="s">
        <v>740</v>
      </c>
      <c r="B618" s="1" t="s">
        <v>8</v>
      </c>
      <c r="C618" s="4" t="s">
        <v>30</v>
      </c>
      <c r="D618" s="323" t="s">
        <v>741</v>
      </c>
      <c r="E618" s="451"/>
      <c r="F618" s="165">
        <f>F619</f>
        <v>7696.0999999999995</v>
      </c>
      <c r="G618" s="165">
        <f t="shared" ref="G618:H620" si="114">G619</f>
        <v>7508.4</v>
      </c>
      <c r="H618" s="165">
        <f t="shared" si="114"/>
        <v>0</v>
      </c>
      <c r="I618" s="338"/>
      <c r="J618" s="165"/>
      <c r="K618" s="165"/>
      <c r="L618" s="158"/>
      <c r="N618" s="158"/>
      <c r="O618" s="158"/>
    </row>
    <row r="619" spans="1:15" s="184" customFormat="1" ht="93.6" x14ac:dyDescent="0.3">
      <c r="A619" s="270" t="s">
        <v>743</v>
      </c>
      <c r="B619" s="1" t="s">
        <v>8</v>
      </c>
      <c r="C619" s="4" t="s">
        <v>30</v>
      </c>
      <c r="D619" s="323" t="s">
        <v>742</v>
      </c>
      <c r="E619" s="451"/>
      <c r="F619" s="165">
        <f>F620</f>
        <v>7696.0999999999995</v>
      </c>
      <c r="G619" s="165">
        <f t="shared" si="114"/>
        <v>7508.4</v>
      </c>
      <c r="H619" s="165">
        <f t="shared" si="114"/>
        <v>0</v>
      </c>
      <c r="I619" s="165"/>
      <c r="J619" s="165">
        <f>J620</f>
        <v>0</v>
      </c>
      <c r="K619" s="165"/>
      <c r="L619" s="158"/>
      <c r="N619" s="158"/>
      <c r="O619" s="158"/>
    </row>
    <row r="620" spans="1:15" s="184" customFormat="1" x14ac:dyDescent="0.3">
      <c r="A620" s="292" t="s">
        <v>122</v>
      </c>
      <c r="B620" s="1" t="s">
        <v>8</v>
      </c>
      <c r="C620" s="4" t="s">
        <v>30</v>
      </c>
      <c r="D620" s="323" t="s">
        <v>742</v>
      </c>
      <c r="E620" s="451">
        <v>200</v>
      </c>
      <c r="F620" s="165">
        <f>F621</f>
        <v>7696.0999999999995</v>
      </c>
      <c r="G620" s="165">
        <f>G621</f>
        <v>7508.4</v>
      </c>
      <c r="H620" s="165">
        <f t="shared" si="114"/>
        <v>0</v>
      </c>
      <c r="I620" s="165"/>
      <c r="J620" s="165">
        <f>J621</f>
        <v>0</v>
      </c>
      <c r="K620" s="165"/>
      <c r="L620" s="158"/>
      <c r="N620" s="158"/>
      <c r="O620" s="158"/>
    </row>
    <row r="621" spans="1:15" s="184" customFormat="1" x14ac:dyDescent="0.3">
      <c r="A621" s="292" t="s">
        <v>53</v>
      </c>
      <c r="B621" s="1" t="s">
        <v>8</v>
      </c>
      <c r="C621" s="4" t="s">
        <v>30</v>
      </c>
      <c r="D621" s="323" t="s">
        <v>742</v>
      </c>
      <c r="E621" s="451">
        <v>240</v>
      </c>
      <c r="F621" s="165">
        <f>'ведом. 2024-2026'!AD692</f>
        <v>7696.0999999999995</v>
      </c>
      <c r="G621" s="165">
        <v>7508.4</v>
      </c>
      <c r="H621" s="165">
        <f>'ведом. 2024-2026'!AE692</f>
        <v>0</v>
      </c>
      <c r="I621" s="338"/>
      <c r="J621" s="165">
        <f>'ведом. 2024-2026'!AF692</f>
        <v>0</v>
      </c>
      <c r="K621" s="165"/>
      <c r="L621" s="158"/>
      <c r="N621" s="158"/>
      <c r="O621" s="158"/>
    </row>
    <row r="622" spans="1:15" s="184" customFormat="1" x14ac:dyDescent="0.3">
      <c r="A622" s="272" t="s">
        <v>506</v>
      </c>
      <c r="B622" s="203" t="s">
        <v>8</v>
      </c>
      <c r="C622" s="4" t="s">
        <v>30</v>
      </c>
      <c r="D622" s="29" t="s">
        <v>698</v>
      </c>
      <c r="E622" s="359"/>
      <c r="F622" s="165">
        <f t="shared" ref="F622:K624" si="115">F623</f>
        <v>1675.2</v>
      </c>
      <c r="G622" s="165">
        <f t="shared" si="115"/>
        <v>1675.2</v>
      </c>
      <c r="H622" s="165">
        <f t="shared" si="115"/>
        <v>1675.2</v>
      </c>
      <c r="I622" s="165">
        <f t="shared" si="115"/>
        <v>1675.2</v>
      </c>
      <c r="J622" s="165">
        <f t="shared" si="115"/>
        <v>2025.4</v>
      </c>
      <c r="K622" s="165">
        <f t="shared" si="115"/>
        <v>2025.4</v>
      </c>
      <c r="L622" s="158"/>
      <c r="N622" s="158"/>
      <c r="O622" s="158"/>
    </row>
    <row r="623" spans="1:15" s="184" customFormat="1" ht="156" x14ac:dyDescent="0.3">
      <c r="A623" s="270" t="s">
        <v>693</v>
      </c>
      <c r="B623" s="1" t="s">
        <v>8</v>
      </c>
      <c r="C623" s="4" t="s">
        <v>30</v>
      </c>
      <c r="D623" s="433" t="s">
        <v>694</v>
      </c>
      <c r="E623" s="311"/>
      <c r="F623" s="165">
        <f t="shared" si="115"/>
        <v>1675.2</v>
      </c>
      <c r="G623" s="165">
        <f t="shared" si="115"/>
        <v>1675.2</v>
      </c>
      <c r="H623" s="165">
        <f t="shared" si="115"/>
        <v>1675.2</v>
      </c>
      <c r="I623" s="165">
        <f t="shared" si="115"/>
        <v>1675.2</v>
      </c>
      <c r="J623" s="165">
        <f t="shared" si="115"/>
        <v>2025.4</v>
      </c>
      <c r="K623" s="165">
        <f t="shared" si="115"/>
        <v>2025.4</v>
      </c>
      <c r="L623" s="158"/>
      <c r="N623" s="158"/>
      <c r="O623" s="158"/>
    </row>
    <row r="624" spans="1:15" s="184" customFormat="1" ht="31.2" x14ac:dyDescent="0.3">
      <c r="A624" s="270" t="s">
        <v>62</v>
      </c>
      <c r="B624" s="1" t="s">
        <v>8</v>
      </c>
      <c r="C624" s="4" t="s">
        <v>30</v>
      </c>
      <c r="D624" s="433" t="s">
        <v>694</v>
      </c>
      <c r="E624" s="305">
        <v>600</v>
      </c>
      <c r="F624" s="165">
        <f t="shared" si="115"/>
        <v>1675.2</v>
      </c>
      <c r="G624" s="165">
        <f t="shared" si="115"/>
        <v>1675.2</v>
      </c>
      <c r="H624" s="165">
        <f t="shared" si="115"/>
        <v>1675.2</v>
      </c>
      <c r="I624" s="165">
        <f t="shared" si="115"/>
        <v>1675.2</v>
      </c>
      <c r="J624" s="165">
        <f t="shared" si="115"/>
        <v>2025.4</v>
      </c>
      <c r="K624" s="165">
        <f t="shared" si="115"/>
        <v>2025.4</v>
      </c>
      <c r="L624" s="158"/>
      <c r="N624" s="158"/>
      <c r="O624" s="158"/>
    </row>
    <row r="625" spans="1:15" s="184" customFormat="1" x14ac:dyDescent="0.3">
      <c r="A625" s="270" t="s">
        <v>63</v>
      </c>
      <c r="B625" s="1" t="s">
        <v>8</v>
      </c>
      <c r="C625" s="4" t="s">
        <v>30</v>
      </c>
      <c r="D625" s="433" t="s">
        <v>694</v>
      </c>
      <c r="E625" s="305">
        <v>610</v>
      </c>
      <c r="F625" s="165">
        <f>'ведом. 2024-2026'!AD696</f>
        <v>1675.2</v>
      </c>
      <c r="G625" s="338">
        <f>F625</f>
        <v>1675.2</v>
      </c>
      <c r="H625" s="165">
        <f>'ведом. 2024-2026'!AE696</f>
        <v>1675.2</v>
      </c>
      <c r="I625" s="338">
        <f>H625</f>
        <v>1675.2</v>
      </c>
      <c r="J625" s="165">
        <f>'ведом. 2024-2026'!AF696</f>
        <v>2025.4</v>
      </c>
      <c r="K625" s="165">
        <f>J625</f>
        <v>2025.4</v>
      </c>
      <c r="L625" s="158"/>
      <c r="N625" s="158"/>
      <c r="O625" s="158"/>
    </row>
    <row r="626" spans="1:15" s="184" customFormat="1" ht="31.2" x14ac:dyDescent="0.3">
      <c r="A626" s="276" t="s">
        <v>165</v>
      </c>
      <c r="B626" s="1" t="s">
        <v>8</v>
      </c>
      <c r="C626" s="4" t="s">
        <v>30</v>
      </c>
      <c r="D626" s="347" t="s">
        <v>104</v>
      </c>
      <c r="E626" s="451"/>
      <c r="F626" s="165">
        <f>F627</f>
        <v>10414</v>
      </c>
      <c r="G626" s="165"/>
      <c r="H626" s="165">
        <f t="shared" ref="H626:J630" si="116">H627</f>
        <v>0</v>
      </c>
      <c r="I626" s="165"/>
      <c r="J626" s="165">
        <f t="shared" si="116"/>
        <v>0</v>
      </c>
      <c r="K626" s="165"/>
      <c r="L626" s="158"/>
      <c r="N626" s="158"/>
      <c r="O626" s="158"/>
    </row>
    <row r="627" spans="1:15" s="184" customFormat="1" ht="31.2" x14ac:dyDescent="0.3">
      <c r="A627" s="276" t="s">
        <v>383</v>
      </c>
      <c r="B627" s="1" t="s">
        <v>8</v>
      </c>
      <c r="C627" s="4" t="s">
        <v>30</v>
      </c>
      <c r="D627" s="323" t="s">
        <v>106</v>
      </c>
      <c r="E627" s="477"/>
      <c r="F627" s="165">
        <f>F628</f>
        <v>10414</v>
      </c>
      <c r="G627" s="165"/>
      <c r="H627" s="165">
        <f t="shared" si="116"/>
        <v>0</v>
      </c>
      <c r="I627" s="165"/>
      <c r="J627" s="165">
        <f t="shared" si="116"/>
        <v>0</v>
      </c>
      <c r="K627" s="165"/>
      <c r="L627" s="158"/>
      <c r="N627" s="158"/>
      <c r="O627" s="158"/>
    </row>
    <row r="628" spans="1:15" s="184" customFormat="1" ht="31.2" x14ac:dyDescent="0.3">
      <c r="A628" s="274" t="s">
        <v>624</v>
      </c>
      <c r="B628" s="1" t="s">
        <v>8</v>
      </c>
      <c r="C628" s="4" t="s">
        <v>30</v>
      </c>
      <c r="D628" s="323" t="s">
        <v>127</v>
      </c>
      <c r="E628" s="488"/>
      <c r="F628" s="165">
        <f>F629</f>
        <v>10414</v>
      </c>
      <c r="G628" s="165"/>
      <c r="H628" s="165">
        <f t="shared" si="116"/>
        <v>0</v>
      </c>
      <c r="I628" s="165"/>
      <c r="J628" s="165">
        <f t="shared" si="116"/>
        <v>0</v>
      </c>
      <c r="K628" s="165"/>
      <c r="L628" s="158"/>
      <c r="N628" s="158"/>
      <c r="O628" s="158"/>
    </row>
    <row r="629" spans="1:15" s="184" customFormat="1" x14ac:dyDescent="0.3">
      <c r="A629" s="270" t="s">
        <v>178</v>
      </c>
      <c r="B629" s="1" t="s">
        <v>8</v>
      </c>
      <c r="C629" s="4" t="s">
        <v>30</v>
      </c>
      <c r="D629" s="323" t="s">
        <v>179</v>
      </c>
      <c r="E629" s="477"/>
      <c r="F629" s="165">
        <f>F630</f>
        <v>10414</v>
      </c>
      <c r="G629" s="165"/>
      <c r="H629" s="165">
        <f t="shared" si="116"/>
        <v>0</v>
      </c>
      <c r="I629" s="165"/>
      <c r="J629" s="165">
        <f t="shared" si="116"/>
        <v>0</v>
      </c>
      <c r="K629" s="496"/>
      <c r="L629" s="188"/>
      <c r="M629" s="184">
        <v>0</v>
      </c>
      <c r="N629" s="158"/>
      <c r="O629" s="158"/>
    </row>
    <row r="630" spans="1:15" s="184" customFormat="1" ht="31.2" x14ac:dyDescent="0.3">
      <c r="A630" s="270" t="s">
        <v>62</v>
      </c>
      <c r="B630" s="1" t="s">
        <v>8</v>
      </c>
      <c r="C630" s="4" t="s">
        <v>30</v>
      </c>
      <c r="D630" s="323" t="s">
        <v>179</v>
      </c>
      <c r="E630" s="451">
        <v>600</v>
      </c>
      <c r="F630" s="165">
        <f>F631</f>
        <v>10414</v>
      </c>
      <c r="G630" s="165"/>
      <c r="H630" s="165">
        <f t="shared" si="116"/>
        <v>0</v>
      </c>
      <c r="I630" s="165"/>
      <c r="J630" s="165">
        <f t="shared" si="116"/>
        <v>0</v>
      </c>
      <c r="K630" s="165"/>
      <c r="L630" s="158"/>
      <c r="N630" s="158"/>
      <c r="O630" s="158"/>
    </row>
    <row r="631" spans="1:15" s="184" customFormat="1" x14ac:dyDescent="0.3">
      <c r="A631" s="270" t="s">
        <v>63</v>
      </c>
      <c r="B631" s="1" t="s">
        <v>8</v>
      </c>
      <c r="C631" s="4" t="s">
        <v>30</v>
      </c>
      <c r="D631" s="323" t="s">
        <v>179</v>
      </c>
      <c r="E631" s="451">
        <v>610</v>
      </c>
      <c r="F631" s="165">
        <f>'ведом. 2024-2026'!AD702</f>
        <v>10414</v>
      </c>
      <c r="G631" s="338"/>
      <c r="H631" s="165">
        <f>'ведом. 2024-2026'!AE702</f>
        <v>0</v>
      </c>
      <c r="I631" s="338"/>
      <c r="J631" s="165">
        <f>'ведом. 2024-2026'!AF702</f>
        <v>0</v>
      </c>
      <c r="K631" s="165"/>
      <c r="L631" s="158"/>
      <c r="N631" s="158"/>
      <c r="O631" s="158"/>
    </row>
    <row r="632" spans="1:15" s="683" customFormat="1" ht="34.200000000000003" customHeight="1" x14ac:dyDescent="0.3">
      <c r="A632" s="270" t="s">
        <v>312</v>
      </c>
      <c r="B632" s="567" t="s">
        <v>8</v>
      </c>
      <c r="C632" s="568" t="s">
        <v>30</v>
      </c>
      <c r="D632" s="323" t="s">
        <v>134</v>
      </c>
      <c r="E632" s="570"/>
      <c r="F632" s="687">
        <f t="shared" ref="F632:F637" si="117">F633</f>
        <v>3500</v>
      </c>
      <c r="G632" s="687">
        <f t="shared" ref="G632:K637" si="118">G633</f>
        <v>2000</v>
      </c>
      <c r="H632" s="687">
        <f t="shared" si="118"/>
        <v>0</v>
      </c>
      <c r="I632" s="687">
        <f t="shared" si="118"/>
        <v>0</v>
      </c>
      <c r="J632" s="687">
        <f t="shared" si="118"/>
        <v>0</v>
      </c>
      <c r="K632" s="687">
        <f t="shared" si="118"/>
        <v>0</v>
      </c>
      <c r="L632" s="686"/>
      <c r="N632" s="686"/>
      <c r="O632" s="686"/>
    </row>
    <row r="633" spans="1:15" s="683" customFormat="1" x14ac:dyDescent="0.3">
      <c r="A633" s="565" t="s">
        <v>832</v>
      </c>
      <c r="B633" s="567" t="s">
        <v>8</v>
      </c>
      <c r="C633" s="568" t="s">
        <v>30</v>
      </c>
      <c r="D633" s="323" t="s">
        <v>833</v>
      </c>
      <c r="E633" s="570"/>
      <c r="F633" s="687">
        <f t="shared" si="117"/>
        <v>3500</v>
      </c>
      <c r="G633" s="687">
        <f t="shared" si="118"/>
        <v>2000</v>
      </c>
      <c r="H633" s="687">
        <f t="shared" si="118"/>
        <v>0</v>
      </c>
      <c r="I633" s="687">
        <f t="shared" si="118"/>
        <v>0</v>
      </c>
      <c r="J633" s="687">
        <f t="shared" si="118"/>
        <v>0</v>
      </c>
      <c r="K633" s="687">
        <f t="shared" si="118"/>
        <v>0</v>
      </c>
      <c r="L633" s="686"/>
      <c r="N633" s="686"/>
      <c r="O633" s="686"/>
    </row>
    <row r="634" spans="1:15" s="683" customFormat="1" x14ac:dyDescent="0.3">
      <c r="A634" s="565" t="s">
        <v>834</v>
      </c>
      <c r="B634" s="567" t="s">
        <v>8</v>
      </c>
      <c r="C634" s="568" t="s">
        <v>30</v>
      </c>
      <c r="D634" s="323" t="s">
        <v>835</v>
      </c>
      <c r="E634" s="570"/>
      <c r="F634" s="687">
        <f t="shared" si="117"/>
        <v>3500</v>
      </c>
      <c r="G634" s="687">
        <f t="shared" si="118"/>
        <v>2000</v>
      </c>
      <c r="H634" s="687">
        <f t="shared" si="118"/>
        <v>0</v>
      </c>
      <c r="I634" s="687">
        <f t="shared" si="118"/>
        <v>0</v>
      </c>
      <c r="J634" s="687">
        <f t="shared" si="118"/>
        <v>0</v>
      </c>
      <c r="K634" s="687">
        <f t="shared" si="118"/>
        <v>0</v>
      </c>
      <c r="L634" s="686"/>
      <c r="N634" s="686"/>
      <c r="O634" s="686"/>
    </row>
    <row r="635" spans="1:15" s="683" customFormat="1" ht="31.2" x14ac:dyDescent="0.3">
      <c r="A635" s="565" t="s">
        <v>836</v>
      </c>
      <c r="B635" s="567" t="s">
        <v>8</v>
      </c>
      <c r="C635" s="568" t="s">
        <v>30</v>
      </c>
      <c r="D635" s="573" t="s">
        <v>837</v>
      </c>
      <c r="E635" s="570"/>
      <c r="F635" s="687">
        <f t="shared" si="117"/>
        <v>3500</v>
      </c>
      <c r="G635" s="687">
        <f t="shared" si="118"/>
        <v>2000</v>
      </c>
      <c r="H635" s="687">
        <f t="shared" si="118"/>
        <v>0</v>
      </c>
      <c r="I635" s="687">
        <f t="shared" si="118"/>
        <v>0</v>
      </c>
      <c r="J635" s="687">
        <f t="shared" si="118"/>
        <v>0</v>
      </c>
      <c r="K635" s="687">
        <f t="shared" si="118"/>
        <v>0</v>
      </c>
      <c r="L635" s="686"/>
      <c r="N635" s="686"/>
      <c r="O635" s="686"/>
    </row>
    <row r="636" spans="1:15" s="683" customFormat="1" ht="46.8" x14ac:dyDescent="0.3">
      <c r="A636" s="565" t="s">
        <v>839</v>
      </c>
      <c r="B636" s="567" t="s">
        <v>8</v>
      </c>
      <c r="C636" s="568" t="s">
        <v>30</v>
      </c>
      <c r="D636" s="573" t="s">
        <v>838</v>
      </c>
      <c r="E636" s="570"/>
      <c r="F636" s="687">
        <f t="shared" si="117"/>
        <v>3500</v>
      </c>
      <c r="G636" s="687">
        <f t="shared" si="118"/>
        <v>2000</v>
      </c>
      <c r="H636" s="687">
        <f t="shared" si="118"/>
        <v>0</v>
      </c>
      <c r="I636" s="687">
        <f t="shared" si="118"/>
        <v>0</v>
      </c>
      <c r="J636" s="687">
        <f t="shared" si="118"/>
        <v>0</v>
      </c>
      <c r="K636" s="687">
        <f t="shared" si="118"/>
        <v>0</v>
      </c>
      <c r="L636" s="686"/>
      <c r="N636" s="686"/>
      <c r="O636" s="686"/>
    </row>
    <row r="637" spans="1:15" s="683" customFormat="1" ht="31.2" x14ac:dyDescent="0.3">
      <c r="A637" s="565" t="s">
        <v>62</v>
      </c>
      <c r="B637" s="567" t="s">
        <v>8</v>
      </c>
      <c r="C637" s="568" t="s">
        <v>30</v>
      </c>
      <c r="D637" s="573" t="s">
        <v>838</v>
      </c>
      <c r="E637" s="570">
        <v>600</v>
      </c>
      <c r="F637" s="687">
        <f t="shared" si="117"/>
        <v>3500</v>
      </c>
      <c r="G637" s="687">
        <f t="shared" si="118"/>
        <v>2000</v>
      </c>
      <c r="H637" s="687">
        <f t="shared" si="118"/>
        <v>0</v>
      </c>
      <c r="I637" s="687">
        <f t="shared" si="118"/>
        <v>0</v>
      </c>
      <c r="J637" s="687">
        <f t="shared" si="118"/>
        <v>0</v>
      </c>
      <c r="K637" s="687">
        <f t="shared" si="118"/>
        <v>0</v>
      </c>
      <c r="L637" s="686"/>
      <c r="N637" s="686"/>
      <c r="O637" s="686"/>
    </row>
    <row r="638" spans="1:15" s="683" customFormat="1" x14ac:dyDescent="0.3">
      <c r="A638" s="565" t="s">
        <v>63</v>
      </c>
      <c r="B638" s="567" t="s">
        <v>8</v>
      </c>
      <c r="C638" s="568" t="s">
        <v>30</v>
      </c>
      <c r="D638" s="573" t="s">
        <v>838</v>
      </c>
      <c r="E638" s="570">
        <v>610</v>
      </c>
      <c r="F638" s="687">
        <f>'ведом. 2024-2026'!AD709</f>
        <v>3500</v>
      </c>
      <c r="G638" s="691">
        <v>2000</v>
      </c>
      <c r="H638" s="687">
        <f>'ведом. 2024-2026'!AE709</f>
        <v>0</v>
      </c>
      <c r="I638" s="691"/>
      <c r="J638" s="687">
        <f>'ведом. 2024-2026'!AF709</f>
        <v>0</v>
      </c>
      <c r="K638" s="687"/>
      <c r="L638" s="686"/>
      <c r="N638" s="686"/>
      <c r="O638" s="686"/>
    </row>
    <row r="639" spans="1:15" s="141" customFormat="1" x14ac:dyDescent="0.3">
      <c r="A639" s="409" t="s">
        <v>137</v>
      </c>
      <c r="B639" s="208" t="s">
        <v>8</v>
      </c>
      <c r="C639" s="4" t="s">
        <v>7</v>
      </c>
      <c r="D639" s="29"/>
      <c r="E639" s="360"/>
      <c r="F639" s="165">
        <f t="shared" ref="F639:K639" si="119">F650+F640+F676</f>
        <v>148789.9</v>
      </c>
      <c r="G639" s="165">
        <f t="shared" si="119"/>
        <v>4942</v>
      </c>
      <c r="H639" s="165">
        <f t="shared" si="119"/>
        <v>138597.9</v>
      </c>
      <c r="I639" s="165">
        <f t="shared" si="119"/>
        <v>5020</v>
      </c>
      <c r="J639" s="165">
        <f t="shared" si="119"/>
        <v>141297.9</v>
      </c>
      <c r="K639" s="165">
        <f t="shared" si="119"/>
        <v>5020</v>
      </c>
      <c r="L639" s="158"/>
      <c r="N639" s="158"/>
      <c r="O639" s="158"/>
    </row>
    <row r="640" spans="1:15" s="184" customFormat="1" x14ac:dyDescent="0.3">
      <c r="A640" s="272" t="s">
        <v>635</v>
      </c>
      <c r="B640" s="208" t="s">
        <v>8</v>
      </c>
      <c r="C640" s="4" t="s">
        <v>7</v>
      </c>
      <c r="D640" s="160" t="s">
        <v>116</v>
      </c>
      <c r="E640" s="364"/>
      <c r="F640" s="165">
        <f>F641</f>
        <v>61308.5</v>
      </c>
      <c r="G640" s="165"/>
      <c r="H640" s="165">
        <f>H641</f>
        <v>60196.7</v>
      </c>
      <c r="I640" s="165"/>
      <c r="J640" s="165">
        <f>J641</f>
        <v>62896.7</v>
      </c>
      <c r="K640" s="165"/>
      <c r="L640" s="158"/>
      <c r="N640" s="158"/>
      <c r="O640" s="158"/>
    </row>
    <row r="641" spans="1:15" s="184" customFormat="1" x14ac:dyDescent="0.3">
      <c r="A641" s="270" t="s">
        <v>547</v>
      </c>
      <c r="B641" s="208" t="s">
        <v>8</v>
      </c>
      <c r="C641" s="4" t="s">
        <v>7</v>
      </c>
      <c r="D641" s="160" t="s">
        <v>413</v>
      </c>
      <c r="E641" s="359"/>
      <c r="F641" s="165">
        <f>F642+F646</f>
        <v>61308.5</v>
      </c>
      <c r="G641" s="165"/>
      <c r="H641" s="165">
        <f>H642+H646</f>
        <v>60196.7</v>
      </c>
      <c r="I641" s="165"/>
      <c r="J641" s="165">
        <f>J642+J646</f>
        <v>62896.7</v>
      </c>
      <c r="K641" s="165"/>
      <c r="L641" s="158"/>
      <c r="N641" s="158"/>
      <c r="O641" s="158"/>
    </row>
    <row r="642" spans="1:15" s="184" customFormat="1" ht="31.2" x14ac:dyDescent="0.3">
      <c r="A642" s="270" t="s">
        <v>411</v>
      </c>
      <c r="B642" s="203" t="s">
        <v>8</v>
      </c>
      <c r="C642" s="4" t="s">
        <v>7</v>
      </c>
      <c r="D642" s="160" t="s">
        <v>414</v>
      </c>
      <c r="E642" s="359"/>
      <c r="F642" s="165">
        <f>F643</f>
        <v>61108.5</v>
      </c>
      <c r="G642" s="338"/>
      <c r="H642" s="165">
        <f>H643</f>
        <v>60196.7</v>
      </c>
      <c r="I642" s="338"/>
      <c r="J642" s="165">
        <f>J643</f>
        <v>62896.7</v>
      </c>
      <c r="K642" s="165"/>
      <c r="L642" s="158"/>
      <c r="N642" s="158"/>
      <c r="O642" s="158"/>
    </row>
    <row r="643" spans="1:15" s="184" customFormat="1" ht="31.2" x14ac:dyDescent="0.3">
      <c r="A643" s="409" t="s">
        <v>412</v>
      </c>
      <c r="B643" s="203" t="s">
        <v>8</v>
      </c>
      <c r="C643" s="4" t="s">
        <v>7</v>
      </c>
      <c r="D643" s="160" t="s">
        <v>415</v>
      </c>
      <c r="E643" s="359"/>
      <c r="F643" s="165">
        <f>F644</f>
        <v>61108.5</v>
      </c>
      <c r="G643" s="338"/>
      <c r="H643" s="165">
        <f>H644</f>
        <v>60196.7</v>
      </c>
      <c r="I643" s="338"/>
      <c r="J643" s="165">
        <f>J644</f>
        <v>62896.7</v>
      </c>
      <c r="K643" s="165"/>
      <c r="L643" s="158"/>
      <c r="N643" s="158"/>
      <c r="O643" s="158"/>
    </row>
    <row r="644" spans="1:15" s="184" customFormat="1" ht="31.2" x14ac:dyDescent="0.3">
      <c r="A644" s="270" t="s">
        <v>62</v>
      </c>
      <c r="B644" s="203" t="s">
        <v>8</v>
      </c>
      <c r="C644" s="4" t="s">
        <v>7</v>
      </c>
      <c r="D644" s="160" t="s">
        <v>415</v>
      </c>
      <c r="E644" s="359">
        <v>600</v>
      </c>
      <c r="F644" s="165">
        <f>F645</f>
        <v>61108.5</v>
      </c>
      <c r="G644" s="338"/>
      <c r="H644" s="165">
        <f>H645</f>
        <v>60196.7</v>
      </c>
      <c r="I644" s="338"/>
      <c r="J644" s="165">
        <f>J645</f>
        <v>62896.7</v>
      </c>
      <c r="K644" s="165"/>
      <c r="L644" s="158"/>
      <c r="N644" s="158"/>
      <c r="O644" s="158"/>
    </row>
    <row r="645" spans="1:15" s="184" customFormat="1" x14ac:dyDescent="0.3">
      <c r="A645" s="270" t="s">
        <v>63</v>
      </c>
      <c r="B645" s="203" t="s">
        <v>8</v>
      </c>
      <c r="C645" s="4" t="s">
        <v>7</v>
      </c>
      <c r="D645" s="160" t="s">
        <v>415</v>
      </c>
      <c r="E645" s="359">
        <v>610</v>
      </c>
      <c r="F645" s="165">
        <f>'ведом. 2024-2026'!AD340</f>
        <v>61108.5</v>
      </c>
      <c r="G645" s="338"/>
      <c r="H645" s="165">
        <f>'ведом. 2024-2026'!AE340</f>
        <v>60196.7</v>
      </c>
      <c r="I645" s="338"/>
      <c r="J645" s="165">
        <f>'ведом. 2024-2026'!AF340</f>
        <v>62896.7</v>
      </c>
      <c r="K645" s="165"/>
      <c r="L645" s="158"/>
      <c r="N645" s="158"/>
      <c r="O645" s="158"/>
    </row>
    <row r="646" spans="1:15" s="184" customFormat="1" ht="31.2" x14ac:dyDescent="0.3">
      <c r="A646" s="270" t="s">
        <v>768</v>
      </c>
      <c r="B646" s="1" t="s">
        <v>8</v>
      </c>
      <c r="C646" s="4" t="s">
        <v>7</v>
      </c>
      <c r="D646" s="323" t="s">
        <v>771</v>
      </c>
      <c r="E646" s="451"/>
      <c r="F646" s="165">
        <f>F647</f>
        <v>200</v>
      </c>
      <c r="G646" s="165"/>
      <c r="H646" s="165">
        <f t="shared" ref="H646:J648" si="120">H647</f>
        <v>0</v>
      </c>
      <c r="I646" s="165"/>
      <c r="J646" s="165">
        <f t="shared" si="120"/>
        <v>0</v>
      </c>
      <c r="K646" s="165"/>
      <c r="L646" s="158"/>
      <c r="N646" s="158"/>
      <c r="O646" s="158"/>
    </row>
    <row r="647" spans="1:15" s="184" customFormat="1" ht="31.2" x14ac:dyDescent="0.3">
      <c r="A647" s="270" t="s">
        <v>769</v>
      </c>
      <c r="B647" s="1" t="s">
        <v>8</v>
      </c>
      <c r="C647" s="4" t="s">
        <v>7</v>
      </c>
      <c r="D647" s="323" t="s">
        <v>770</v>
      </c>
      <c r="E647" s="451"/>
      <c r="F647" s="165">
        <f>F648</f>
        <v>200</v>
      </c>
      <c r="G647" s="165"/>
      <c r="H647" s="165">
        <f t="shared" si="120"/>
        <v>0</v>
      </c>
      <c r="I647" s="165"/>
      <c r="J647" s="165">
        <f t="shared" si="120"/>
        <v>0</v>
      </c>
      <c r="K647" s="165"/>
      <c r="L647" s="158"/>
      <c r="N647" s="158"/>
      <c r="O647" s="158"/>
    </row>
    <row r="648" spans="1:15" s="184" customFormat="1" ht="31.2" x14ac:dyDescent="0.3">
      <c r="A648" s="411" t="s">
        <v>62</v>
      </c>
      <c r="B648" s="1" t="s">
        <v>8</v>
      </c>
      <c r="C648" s="4" t="s">
        <v>7</v>
      </c>
      <c r="D648" s="323" t="s">
        <v>770</v>
      </c>
      <c r="E648" s="451">
        <v>600</v>
      </c>
      <c r="F648" s="165">
        <f>F649</f>
        <v>200</v>
      </c>
      <c r="G648" s="165"/>
      <c r="H648" s="165">
        <f t="shared" si="120"/>
        <v>0</v>
      </c>
      <c r="I648" s="165"/>
      <c r="J648" s="165">
        <f t="shared" si="120"/>
        <v>0</v>
      </c>
      <c r="K648" s="165"/>
      <c r="L648" s="158"/>
      <c r="N648" s="158"/>
      <c r="O648" s="158"/>
    </row>
    <row r="649" spans="1:15" s="184" customFormat="1" x14ac:dyDescent="0.3">
      <c r="A649" s="270" t="s">
        <v>63</v>
      </c>
      <c r="B649" s="1" t="s">
        <v>8</v>
      </c>
      <c r="C649" s="4" t="s">
        <v>7</v>
      </c>
      <c r="D649" s="323" t="s">
        <v>770</v>
      </c>
      <c r="E649" s="451">
        <v>610</v>
      </c>
      <c r="F649" s="165">
        <f>'ведом. 2024-2026'!AD344</f>
        <v>200</v>
      </c>
      <c r="G649" s="338"/>
      <c r="H649" s="165">
        <f>'ведом. 2024-2026'!AE344</f>
        <v>0</v>
      </c>
      <c r="I649" s="338"/>
      <c r="J649" s="165">
        <f>'ведом. 2024-2026'!AF344</f>
        <v>0</v>
      </c>
      <c r="K649" s="165"/>
      <c r="L649" s="158"/>
      <c r="N649" s="158"/>
      <c r="O649" s="158"/>
    </row>
    <row r="650" spans="1:15" s="141" customFormat="1" x14ac:dyDescent="0.3">
      <c r="A650" s="422" t="s">
        <v>275</v>
      </c>
      <c r="B650" s="208" t="s">
        <v>8</v>
      </c>
      <c r="C650" s="4" t="s">
        <v>7</v>
      </c>
      <c r="D650" s="29" t="s">
        <v>102</v>
      </c>
      <c r="E650" s="360"/>
      <c r="F650" s="165">
        <f t="shared" ref="F650:K650" si="121">F656+F651</f>
        <v>83081.399999999994</v>
      </c>
      <c r="G650" s="338">
        <f t="shared" si="121"/>
        <v>4942</v>
      </c>
      <c r="H650" s="165">
        <f t="shared" si="121"/>
        <v>78401.2</v>
      </c>
      <c r="I650" s="338">
        <f t="shared" si="121"/>
        <v>5020</v>
      </c>
      <c r="J650" s="165">
        <f t="shared" si="121"/>
        <v>78401.2</v>
      </c>
      <c r="K650" s="165">
        <f t="shared" si="121"/>
        <v>5020</v>
      </c>
      <c r="L650" s="158"/>
      <c r="N650" s="158"/>
      <c r="O650" s="158"/>
    </row>
    <row r="651" spans="1:15" s="184" customFormat="1" x14ac:dyDescent="0.3">
      <c r="A651" s="272" t="s">
        <v>278</v>
      </c>
      <c r="B651" s="203" t="s">
        <v>8</v>
      </c>
      <c r="C651" s="4" t="s">
        <v>7</v>
      </c>
      <c r="D651" s="160" t="s">
        <v>119</v>
      </c>
      <c r="E651" s="360"/>
      <c r="F651" s="165">
        <f t="shared" ref="F651:K654" si="122">F652</f>
        <v>4942</v>
      </c>
      <c r="G651" s="338">
        <f t="shared" si="122"/>
        <v>4942</v>
      </c>
      <c r="H651" s="165">
        <f t="shared" si="122"/>
        <v>5020</v>
      </c>
      <c r="I651" s="338">
        <f t="shared" si="122"/>
        <v>5020</v>
      </c>
      <c r="J651" s="165">
        <f t="shared" si="122"/>
        <v>5020</v>
      </c>
      <c r="K651" s="165">
        <f t="shared" si="122"/>
        <v>5020</v>
      </c>
      <c r="L651" s="158"/>
      <c r="N651" s="158"/>
      <c r="O651" s="158"/>
    </row>
    <row r="652" spans="1:15" s="184" customFormat="1" x14ac:dyDescent="0.3">
      <c r="A652" s="290" t="s">
        <v>279</v>
      </c>
      <c r="B652" s="203" t="s">
        <v>8</v>
      </c>
      <c r="C652" s="4" t="s">
        <v>7</v>
      </c>
      <c r="D652" s="160" t="s">
        <v>494</v>
      </c>
      <c r="E652" s="360"/>
      <c r="F652" s="165">
        <f t="shared" si="122"/>
        <v>4942</v>
      </c>
      <c r="G652" s="338">
        <f t="shared" si="122"/>
        <v>4942</v>
      </c>
      <c r="H652" s="165">
        <f t="shared" si="122"/>
        <v>5020</v>
      </c>
      <c r="I652" s="338">
        <f t="shared" si="122"/>
        <v>5020</v>
      </c>
      <c r="J652" s="165">
        <f t="shared" si="122"/>
        <v>5020</v>
      </c>
      <c r="K652" s="165">
        <f t="shared" si="122"/>
        <v>5020</v>
      </c>
      <c r="L652" s="158"/>
      <c r="N652" s="158"/>
      <c r="O652" s="158"/>
    </row>
    <row r="653" spans="1:15" s="184" customFormat="1" ht="140.4" x14ac:dyDescent="0.3">
      <c r="A653" s="273" t="s">
        <v>439</v>
      </c>
      <c r="B653" s="204" t="s">
        <v>8</v>
      </c>
      <c r="C653" s="198" t="s">
        <v>7</v>
      </c>
      <c r="D653" s="160" t="s">
        <v>519</v>
      </c>
      <c r="E653" s="360"/>
      <c r="F653" s="165">
        <f t="shared" si="122"/>
        <v>4942</v>
      </c>
      <c r="G653" s="338">
        <f t="shared" si="122"/>
        <v>4942</v>
      </c>
      <c r="H653" s="165">
        <f t="shared" si="122"/>
        <v>5020</v>
      </c>
      <c r="I653" s="338">
        <f t="shared" si="122"/>
        <v>5020</v>
      </c>
      <c r="J653" s="165">
        <f t="shared" si="122"/>
        <v>5020</v>
      </c>
      <c r="K653" s="165">
        <f t="shared" si="122"/>
        <v>5020</v>
      </c>
      <c r="L653" s="158"/>
      <c r="N653" s="158"/>
      <c r="O653" s="158"/>
    </row>
    <row r="654" spans="1:15" s="184" customFormat="1" ht="31.2" x14ac:dyDescent="0.3">
      <c r="A654" s="270" t="s">
        <v>62</v>
      </c>
      <c r="B654" s="203" t="s">
        <v>8</v>
      </c>
      <c r="C654" s="4" t="s">
        <v>7</v>
      </c>
      <c r="D654" s="160" t="s">
        <v>519</v>
      </c>
      <c r="E654" s="360">
        <v>600</v>
      </c>
      <c r="F654" s="165">
        <f t="shared" si="122"/>
        <v>4942</v>
      </c>
      <c r="G654" s="338">
        <f t="shared" si="122"/>
        <v>4942</v>
      </c>
      <c r="H654" s="165">
        <f t="shared" si="122"/>
        <v>5020</v>
      </c>
      <c r="I654" s="338">
        <f t="shared" si="122"/>
        <v>5020</v>
      </c>
      <c r="J654" s="165">
        <f t="shared" si="122"/>
        <v>5020</v>
      </c>
      <c r="K654" s="165">
        <f t="shared" si="122"/>
        <v>5020</v>
      </c>
      <c r="L654" s="158"/>
      <c r="N654" s="158"/>
      <c r="O654" s="158"/>
    </row>
    <row r="655" spans="1:15" s="184" customFormat="1" x14ac:dyDescent="0.3">
      <c r="A655" s="270" t="s">
        <v>63</v>
      </c>
      <c r="B655" s="203" t="s">
        <v>8</v>
      </c>
      <c r="C655" s="4" t="s">
        <v>7</v>
      </c>
      <c r="D655" s="160" t="s">
        <v>519</v>
      </c>
      <c r="E655" s="360">
        <v>610</v>
      </c>
      <c r="F655" s="165">
        <f>'ведом. 2024-2026'!AD716</f>
        <v>4942</v>
      </c>
      <c r="G655" s="338">
        <f>F655</f>
        <v>4942</v>
      </c>
      <c r="H655" s="165">
        <f>'ведом. 2024-2026'!AE716</f>
        <v>5020</v>
      </c>
      <c r="I655" s="338">
        <f>H655</f>
        <v>5020</v>
      </c>
      <c r="J655" s="165">
        <f>'ведом. 2024-2026'!AF716</f>
        <v>5020</v>
      </c>
      <c r="K655" s="165">
        <f>J655</f>
        <v>5020</v>
      </c>
      <c r="L655" s="158"/>
      <c r="N655" s="158"/>
      <c r="O655" s="158"/>
    </row>
    <row r="656" spans="1:15" s="141" customFormat="1" ht="31.2" x14ac:dyDescent="0.3">
      <c r="A656" s="272" t="s">
        <v>525</v>
      </c>
      <c r="B656" s="208" t="s">
        <v>8</v>
      </c>
      <c r="C656" s="4" t="s">
        <v>7</v>
      </c>
      <c r="D656" s="160" t="s">
        <v>103</v>
      </c>
      <c r="E656" s="374"/>
      <c r="F656" s="165">
        <f>F657+F668</f>
        <v>78139.399999999994</v>
      </c>
      <c r="G656" s="338"/>
      <c r="H656" s="165">
        <f>H657+H668</f>
        <v>73381.2</v>
      </c>
      <c r="I656" s="338"/>
      <c r="J656" s="165">
        <f>J657+J668</f>
        <v>73381.2</v>
      </c>
      <c r="K656" s="165"/>
      <c r="L656" s="158"/>
      <c r="N656" s="158"/>
      <c r="O656" s="158"/>
    </row>
    <row r="657" spans="1:15" s="141" customFormat="1" ht="31.2" x14ac:dyDescent="0.3">
      <c r="A657" s="272" t="s">
        <v>526</v>
      </c>
      <c r="B657" s="208" t="s">
        <v>8</v>
      </c>
      <c r="C657" s="4" t="s">
        <v>7</v>
      </c>
      <c r="D657" s="160" t="s">
        <v>527</v>
      </c>
      <c r="E657" s="374"/>
      <c r="F657" s="165">
        <f>F661+F658</f>
        <v>46599.499999999993</v>
      </c>
      <c r="G657" s="165"/>
      <c r="H657" s="165">
        <f>H661+H658</f>
        <v>41646.699999999997</v>
      </c>
      <c r="I657" s="165"/>
      <c r="J657" s="165">
        <f>J661+J658</f>
        <v>41646.699999999997</v>
      </c>
      <c r="K657" s="165"/>
      <c r="L657" s="158"/>
      <c r="N657" s="158"/>
      <c r="O657" s="158"/>
    </row>
    <row r="658" spans="1:15" s="184" customFormat="1" ht="31.2" x14ac:dyDescent="0.3">
      <c r="A658" s="272" t="s">
        <v>772</v>
      </c>
      <c r="B658" s="2" t="s">
        <v>8</v>
      </c>
      <c r="C658" s="4" t="s">
        <v>7</v>
      </c>
      <c r="D658" s="323" t="s">
        <v>773</v>
      </c>
      <c r="E658" s="489"/>
      <c r="F658" s="165">
        <f>F659</f>
        <v>4500</v>
      </c>
      <c r="G658" s="165"/>
      <c r="H658" s="165">
        <f t="shared" ref="H658:J659" si="123">H659</f>
        <v>0</v>
      </c>
      <c r="I658" s="165"/>
      <c r="J658" s="165">
        <f t="shared" si="123"/>
        <v>0</v>
      </c>
      <c r="K658" s="165"/>
      <c r="L658" s="158"/>
      <c r="N658" s="158"/>
      <c r="O658" s="158"/>
    </row>
    <row r="659" spans="1:15" s="184" customFormat="1" ht="31.2" x14ac:dyDescent="0.3">
      <c r="A659" s="270" t="s">
        <v>62</v>
      </c>
      <c r="B659" s="2" t="s">
        <v>8</v>
      </c>
      <c r="C659" s="4" t="s">
        <v>7</v>
      </c>
      <c r="D659" s="323" t="s">
        <v>773</v>
      </c>
      <c r="E659" s="477">
        <v>600</v>
      </c>
      <c r="F659" s="165">
        <f>F660</f>
        <v>4500</v>
      </c>
      <c r="G659" s="165"/>
      <c r="H659" s="165">
        <f t="shared" si="123"/>
        <v>0</v>
      </c>
      <c r="I659" s="165"/>
      <c r="J659" s="165">
        <f t="shared" si="123"/>
        <v>0</v>
      </c>
      <c r="K659" s="165"/>
      <c r="L659" s="158"/>
      <c r="N659" s="158"/>
      <c r="O659" s="158"/>
    </row>
    <row r="660" spans="1:15" s="184" customFormat="1" x14ac:dyDescent="0.3">
      <c r="A660" s="270" t="s">
        <v>63</v>
      </c>
      <c r="B660" s="2" t="s">
        <v>8</v>
      </c>
      <c r="C660" s="4" t="s">
        <v>7</v>
      </c>
      <c r="D660" s="323" t="s">
        <v>773</v>
      </c>
      <c r="E660" s="477">
        <v>610</v>
      </c>
      <c r="F660" s="165">
        <f>'ведом. 2024-2026'!AD721</f>
        <v>4500</v>
      </c>
      <c r="G660" s="338"/>
      <c r="H660" s="165">
        <f>'ведом. 2024-2026'!AE721</f>
        <v>0</v>
      </c>
      <c r="I660" s="338"/>
      <c r="J660" s="165">
        <f>'ведом. 2024-2026'!AF721</f>
        <v>0</v>
      </c>
      <c r="K660" s="165"/>
      <c r="L660" s="158"/>
      <c r="N660" s="158"/>
      <c r="O660" s="158"/>
    </row>
    <row r="661" spans="1:15" s="141" customFormat="1" ht="31.2" x14ac:dyDescent="0.3">
      <c r="A661" s="272" t="s">
        <v>282</v>
      </c>
      <c r="B661" s="208" t="s">
        <v>8</v>
      </c>
      <c r="C661" s="4" t="s">
        <v>7</v>
      </c>
      <c r="D661" s="160" t="s">
        <v>528</v>
      </c>
      <c r="E661" s="376"/>
      <c r="F661" s="165">
        <f>F662+F665</f>
        <v>42099.499999999993</v>
      </c>
      <c r="G661" s="165"/>
      <c r="H661" s="165">
        <f>H662</f>
        <v>41646.699999999997</v>
      </c>
      <c r="I661" s="165"/>
      <c r="J661" s="165">
        <f>J662</f>
        <v>41646.699999999997</v>
      </c>
      <c r="K661" s="165"/>
      <c r="L661" s="158"/>
      <c r="N661" s="158"/>
      <c r="O661" s="158"/>
    </row>
    <row r="662" spans="1:15" s="184" customFormat="1" ht="31.2" x14ac:dyDescent="0.3">
      <c r="A662" s="409" t="s">
        <v>349</v>
      </c>
      <c r="B662" s="208" t="s">
        <v>8</v>
      </c>
      <c r="C662" s="4" t="s">
        <v>7</v>
      </c>
      <c r="D662" s="160" t="s">
        <v>529</v>
      </c>
      <c r="E662" s="377"/>
      <c r="F662" s="165">
        <f>F664</f>
        <v>42009.499999999993</v>
      </c>
      <c r="G662" s="338"/>
      <c r="H662" s="165">
        <f>H664</f>
        <v>41646.699999999997</v>
      </c>
      <c r="I662" s="338"/>
      <c r="J662" s="165">
        <f>J664</f>
        <v>41646.699999999997</v>
      </c>
      <c r="K662" s="165"/>
      <c r="L662" s="158"/>
      <c r="N662" s="158"/>
      <c r="O662" s="158"/>
    </row>
    <row r="663" spans="1:15" s="184" customFormat="1" ht="31.2" x14ac:dyDescent="0.3">
      <c r="A663" s="409" t="s">
        <v>62</v>
      </c>
      <c r="B663" s="208" t="s">
        <v>8</v>
      </c>
      <c r="C663" s="4" t="s">
        <v>7</v>
      </c>
      <c r="D663" s="160" t="s">
        <v>529</v>
      </c>
      <c r="E663" s="360">
        <v>600</v>
      </c>
      <c r="F663" s="165">
        <f>F664</f>
        <v>42009.499999999993</v>
      </c>
      <c r="G663" s="338"/>
      <c r="H663" s="165">
        <f>H664</f>
        <v>41646.699999999997</v>
      </c>
      <c r="I663" s="338"/>
      <c r="J663" s="165">
        <f>J664</f>
        <v>41646.699999999997</v>
      </c>
      <c r="K663" s="165"/>
      <c r="L663" s="158"/>
      <c r="N663" s="158"/>
      <c r="O663" s="158"/>
    </row>
    <row r="664" spans="1:15" s="184" customFormat="1" x14ac:dyDescent="0.3">
      <c r="A664" s="409" t="s">
        <v>63</v>
      </c>
      <c r="B664" s="208" t="s">
        <v>8</v>
      </c>
      <c r="C664" s="4" t="s">
        <v>7</v>
      </c>
      <c r="D664" s="160" t="s">
        <v>529</v>
      </c>
      <c r="E664" s="360">
        <v>610</v>
      </c>
      <c r="F664" s="165">
        <f>'ведом. 2024-2026'!AD725</f>
        <v>42009.499999999993</v>
      </c>
      <c r="G664" s="338"/>
      <c r="H664" s="165">
        <f>'ведом. 2024-2026'!AE725</f>
        <v>41646.699999999997</v>
      </c>
      <c r="I664" s="338"/>
      <c r="J664" s="165">
        <f>'ведом. 2024-2026'!AF725</f>
        <v>41646.699999999997</v>
      </c>
      <c r="K664" s="165"/>
      <c r="L664" s="158"/>
      <c r="N664" s="158"/>
      <c r="O664" s="158"/>
    </row>
    <row r="665" spans="1:15" s="683" customFormat="1" ht="31.2" x14ac:dyDescent="0.3">
      <c r="A665" s="292" t="s">
        <v>815</v>
      </c>
      <c r="B665" s="2" t="s">
        <v>8</v>
      </c>
      <c r="C665" s="505" t="s">
        <v>7</v>
      </c>
      <c r="D665" s="160" t="s">
        <v>816</v>
      </c>
      <c r="E665" s="447"/>
      <c r="F665" s="687">
        <f>F666</f>
        <v>90</v>
      </c>
      <c r="G665" s="687"/>
      <c r="H665" s="687">
        <f t="shared" ref="H665:J665" si="124">H666</f>
        <v>0</v>
      </c>
      <c r="I665" s="687"/>
      <c r="J665" s="687">
        <f t="shared" si="124"/>
        <v>0</v>
      </c>
      <c r="K665" s="687"/>
      <c r="L665" s="686"/>
      <c r="N665" s="686"/>
      <c r="O665" s="686"/>
    </row>
    <row r="666" spans="1:15" s="683" customFormat="1" ht="31.2" x14ac:dyDescent="0.3">
      <c r="A666" s="292" t="s">
        <v>62</v>
      </c>
      <c r="B666" s="2" t="s">
        <v>8</v>
      </c>
      <c r="C666" s="505" t="s">
        <v>7</v>
      </c>
      <c r="D666" s="160" t="s">
        <v>816</v>
      </c>
      <c r="E666" s="447">
        <v>600</v>
      </c>
      <c r="F666" s="695">
        <f>F667</f>
        <v>90</v>
      </c>
      <c r="G666" s="695"/>
      <c r="H666" s="695">
        <f t="shared" ref="H666:J666" si="125">H667</f>
        <v>0</v>
      </c>
      <c r="I666" s="695"/>
      <c r="J666" s="695">
        <f t="shared" si="125"/>
        <v>0</v>
      </c>
      <c r="K666" s="692"/>
      <c r="L666" s="686"/>
      <c r="N666" s="686"/>
      <c r="O666" s="686"/>
    </row>
    <row r="667" spans="1:15" s="683" customFormat="1" x14ac:dyDescent="0.3">
      <c r="A667" s="292" t="s">
        <v>63</v>
      </c>
      <c r="B667" s="2" t="s">
        <v>8</v>
      </c>
      <c r="C667" s="505" t="s">
        <v>7</v>
      </c>
      <c r="D667" s="160" t="s">
        <v>816</v>
      </c>
      <c r="E667" s="447">
        <v>610</v>
      </c>
      <c r="F667" s="687">
        <f>'ведом. 2024-2026'!AD728</f>
        <v>90</v>
      </c>
      <c r="G667" s="691"/>
      <c r="H667" s="687">
        <v>0</v>
      </c>
      <c r="I667" s="691"/>
      <c r="J667" s="687">
        <v>0</v>
      </c>
      <c r="K667" s="687"/>
      <c r="L667" s="686"/>
      <c r="N667" s="686"/>
      <c r="O667" s="686"/>
    </row>
    <row r="668" spans="1:15" s="141" customFormat="1" ht="31.2" x14ac:dyDescent="0.3">
      <c r="A668" s="272" t="s">
        <v>530</v>
      </c>
      <c r="B668" s="208" t="s">
        <v>8</v>
      </c>
      <c r="C668" s="4" t="s">
        <v>7</v>
      </c>
      <c r="D668" s="160" t="s">
        <v>531</v>
      </c>
      <c r="E668" s="360"/>
      <c r="F668" s="165">
        <f>F669</f>
        <v>31539.899999999998</v>
      </c>
      <c r="G668" s="338"/>
      <c r="H668" s="165">
        <f>H669</f>
        <v>31734.499999999996</v>
      </c>
      <c r="I668" s="338"/>
      <c r="J668" s="165">
        <f>J669</f>
        <v>31734.499999999996</v>
      </c>
      <c r="K668" s="165"/>
      <c r="L668" s="158"/>
      <c r="N668" s="158"/>
      <c r="O668" s="158"/>
    </row>
    <row r="669" spans="1:15" s="141" customFormat="1" ht="31.2" x14ac:dyDescent="0.3">
      <c r="A669" s="273" t="s">
        <v>159</v>
      </c>
      <c r="B669" s="208" t="s">
        <v>8</v>
      </c>
      <c r="C669" s="4" t="s">
        <v>7</v>
      </c>
      <c r="D669" s="160" t="s">
        <v>532</v>
      </c>
      <c r="E669" s="360"/>
      <c r="F669" s="165">
        <f>F670+F674</f>
        <v>31539.899999999998</v>
      </c>
      <c r="G669" s="338"/>
      <c r="H669" s="165">
        <f>H670+H674</f>
        <v>31734.499999999996</v>
      </c>
      <c r="I669" s="338"/>
      <c r="J669" s="165">
        <f>J670+J674</f>
        <v>31734.499999999996</v>
      </c>
      <c r="K669" s="165"/>
      <c r="L669" s="158"/>
      <c r="N669" s="158"/>
      <c r="O669" s="158"/>
    </row>
    <row r="670" spans="1:15" s="141" customFormat="1" ht="31.2" x14ac:dyDescent="0.3">
      <c r="A670" s="409" t="s">
        <v>62</v>
      </c>
      <c r="B670" s="208" t="s">
        <v>8</v>
      </c>
      <c r="C670" s="4" t="s">
        <v>7</v>
      </c>
      <c r="D670" s="160" t="s">
        <v>532</v>
      </c>
      <c r="E670" s="360">
        <v>600</v>
      </c>
      <c r="F670" s="165">
        <f>F671+F672+F673</f>
        <v>31163.599999999999</v>
      </c>
      <c r="G670" s="338"/>
      <c r="H670" s="165">
        <f>H671+H672+H673</f>
        <v>31358.199999999997</v>
      </c>
      <c r="I670" s="338"/>
      <c r="J670" s="165">
        <f>J671+J672+J673</f>
        <v>31358.199999999997</v>
      </c>
      <c r="K670" s="165"/>
      <c r="L670" s="158"/>
      <c r="N670" s="158"/>
      <c r="O670" s="158"/>
    </row>
    <row r="671" spans="1:15" s="141" customFormat="1" x14ac:dyDescent="0.3">
      <c r="A671" s="409" t="s">
        <v>63</v>
      </c>
      <c r="B671" s="208" t="s">
        <v>8</v>
      </c>
      <c r="C671" s="4" t="s">
        <v>7</v>
      </c>
      <c r="D671" s="160" t="s">
        <v>532</v>
      </c>
      <c r="E671" s="360">
        <v>610</v>
      </c>
      <c r="F671" s="165">
        <f>'ведом. 2024-2026'!AD732</f>
        <v>29906.199999999997</v>
      </c>
      <c r="G671" s="338"/>
      <c r="H671" s="165">
        <f>'ведом. 2024-2026'!AE732</f>
        <v>30100.799999999996</v>
      </c>
      <c r="I671" s="338"/>
      <c r="J671" s="165">
        <f>'ведом. 2024-2026'!AF732</f>
        <v>30100.799999999996</v>
      </c>
      <c r="K671" s="165"/>
      <c r="L671" s="158"/>
      <c r="N671" s="158"/>
      <c r="O671" s="158"/>
    </row>
    <row r="672" spans="1:15" s="184" customFormat="1" x14ac:dyDescent="0.3">
      <c r="A672" s="270" t="s">
        <v>132</v>
      </c>
      <c r="B672" s="208" t="s">
        <v>8</v>
      </c>
      <c r="C672" s="4" t="s">
        <v>7</v>
      </c>
      <c r="D672" s="160" t="s">
        <v>532</v>
      </c>
      <c r="E672" s="360">
        <v>620</v>
      </c>
      <c r="F672" s="165">
        <f>'ведом. 2024-2026'!AD733</f>
        <v>628.70000000000005</v>
      </c>
      <c r="G672" s="338"/>
      <c r="H672" s="165">
        <f>'ведом. 2024-2026'!AE733</f>
        <v>628.70000000000005</v>
      </c>
      <c r="I672" s="338"/>
      <c r="J672" s="165">
        <f>'ведом. 2024-2026'!AF733</f>
        <v>628.70000000000005</v>
      </c>
      <c r="K672" s="165"/>
      <c r="L672" s="158"/>
      <c r="N672" s="158"/>
      <c r="O672" s="158"/>
    </row>
    <row r="673" spans="1:15" s="184" customFormat="1" ht="31.2" x14ac:dyDescent="0.3">
      <c r="A673" s="270" t="s">
        <v>392</v>
      </c>
      <c r="B673" s="208" t="s">
        <v>8</v>
      </c>
      <c r="C673" s="4" t="s">
        <v>7</v>
      </c>
      <c r="D673" s="160" t="s">
        <v>532</v>
      </c>
      <c r="E673" s="360">
        <v>630</v>
      </c>
      <c r="F673" s="165">
        <f>'ведом. 2024-2026'!AD734</f>
        <v>628.70000000000005</v>
      </c>
      <c r="G673" s="338"/>
      <c r="H673" s="165">
        <f>'ведом. 2024-2026'!AE734</f>
        <v>628.70000000000005</v>
      </c>
      <c r="I673" s="338"/>
      <c r="J673" s="165">
        <f>'ведом. 2024-2026'!AF734</f>
        <v>628.70000000000005</v>
      </c>
      <c r="K673" s="165"/>
      <c r="L673" s="158"/>
      <c r="N673" s="158"/>
      <c r="O673" s="158"/>
    </row>
    <row r="674" spans="1:15" s="184" customFormat="1" x14ac:dyDescent="0.3">
      <c r="A674" s="270" t="s">
        <v>42</v>
      </c>
      <c r="B674" s="208" t="s">
        <v>8</v>
      </c>
      <c r="C674" s="4" t="s">
        <v>7</v>
      </c>
      <c r="D674" s="160" t="s">
        <v>532</v>
      </c>
      <c r="E674" s="360">
        <v>800</v>
      </c>
      <c r="F674" s="165">
        <f>F675</f>
        <v>376.3</v>
      </c>
      <c r="G674" s="338"/>
      <c r="H674" s="165">
        <f>H675</f>
        <v>376.3</v>
      </c>
      <c r="I674" s="338"/>
      <c r="J674" s="165">
        <f>J675</f>
        <v>376.3</v>
      </c>
      <c r="K674" s="165"/>
      <c r="L674" s="158"/>
      <c r="N674" s="158"/>
      <c r="O674" s="158"/>
    </row>
    <row r="675" spans="1:15" s="184" customFormat="1" ht="31.2" x14ac:dyDescent="0.3">
      <c r="A675" s="270" t="s">
        <v>123</v>
      </c>
      <c r="B675" s="208" t="s">
        <v>8</v>
      </c>
      <c r="C675" s="4" t="s">
        <v>7</v>
      </c>
      <c r="D675" s="160" t="s">
        <v>532</v>
      </c>
      <c r="E675" s="360">
        <v>810</v>
      </c>
      <c r="F675" s="165">
        <f>'ведом. 2024-2026'!AD736</f>
        <v>376.3</v>
      </c>
      <c r="G675" s="338"/>
      <c r="H675" s="165">
        <f>'ведом. 2024-2026'!AE736</f>
        <v>376.3</v>
      </c>
      <c r="I675" s="338"/>
      <c r="J675" s="165">
        <f>'ведом. 2024-2026'!AF736</f>
        <v>376.3</v>
      </c>
      <c r="K675" s="165"/>
      <c r="L675" s="158"/>
      <c r="N675" s="158"/>
      <c r="O675" s="158"/>
    </row>
    <row r="676" spans="1:15" s="184" customFormat="1" ht="31.2" x14ac:dyDescent="0.3">
      <c r="A676" s="276" t="s">
        <v>165</v>
      </c>
      <c r="B676" s="2" t="s">
        <v>8</v>
      </c>
      <c r="C676" s="4" t="s">
        <v>7</v>
      </c>
      <c r="D676" s="347" t="s">
        <v>104</v>
      </c>
      <c r="E676" s="477"/>
      <c r="F676" s="165">
        <f>F677</f>
        <v>4400</v>
      </c>
      <c r="G676" s="165"/>
      <c r="H676" s="165">
        <f t="shared" ref="H676:J680" si="126">H677</f>
        <v>0</v>
      </c>
      <c r="I676" s="165"/>
      <c r="J676" s="165">
        <f t="shared" si="126"/>
        <v>0</v>
      </c>
      <c r="K676" s="165"/>
      <c r="L676" s="158"/>
      <c r="N676" s="158"/>
      <c r="O676" s="158"/>
    </row>
    <row r="677" spans="1:15" s="184" customFormat="1" ht="31.2" x14ac:dyDescent="0.3">
      <c r="A677" s="272" t="s">
        <v>383</v>
      </c>
      <c r="B677" s="2" t="s">
        <v>8</v>
      </c>
      <c r="C677" s="4" t="s">
        <v>7</v>
      </c>
      <c r="D677" s="160" t="s">
        <v>106</v>
      </c>
      <c r="E677" s="303"/>
      <c r="F677" s="165">
        <f>F678</f>
        <v>4400</v>
      </c>
      <c r="G677" s="165"/>
      <c r="H677" s="165">
        <f t="shared" si="126"/>
        <v>0</v>
      </c>
      <c r="I677" s="165"/>
      <c r="J677" s="165">
        <f t="shared" si="126"/>
        <v>0</v>
      </c>
      <c r="K677" s="165"/>
      <c r="L677" s="158"/>
      <c r="N677" s="158"/>
      <c r="O677" s="158"/>
    </row>
    <row r="678" spans="1:15" s="184" customFormat="1" ht="31.2" x14ac:dyDescent="0.3">
      <c r="A678" s="296" t="s">
        <v>624</v>
      </c>
      <c r="B678" s="2" t="s">
        <v>8</v>
      </c>
      <c r="C678" s="4" t="s">
        <v>7</v>
      </c>
      <c r="D678" s="160" t="s">
        <v>127</v>
      </c>
      <c r="E678" s="311"/>
      <c r="F678" s="165">
        <f>F679</f>
        <v>4400</v>
      </c>
      <c r="G678" s="165"/>
      <c r="H678" s="165">
        <f t="shared" si="126"/>
        <v>0</v>
      </c>
      <c r="I678" s="165"/>
      <c r="J678" s="165">
        <f t="shared" si="126"/>
        <v>0</v>
      </c>
      <c r="K678" s="165"/>
      <c r="L678" s="158"/>
      <c r="N678" s="158"/>
      <c r="O678" s="158"/>
    </row>
    <row r="679" spans="1:15" s="184" customFormat="1" x14ac:dyDescent="0.3">
      <c r="A679" s="292" t="s">
        <v>178</v>
      </c>
      <c r="B679" s="2" t="s">
        <v>8</v>
      </c>
      <c r="C679" s="4" t="s">
        <v>7</v>
      </c>
      <c r="D679" s="160" t="s">
        <v>179</v>
      </c>
      <c r="E679" s="303"/>
      <c r="F679" s="165">
        <f>F680</f>
        <v>4400</v>
      </c>
      <c r="G679" s="165"/>
      <c r="H679" s="165">
        <f t="shared" si="126"/>
        <v>0</v>
      </c>
      <c r="I679" s="165"/>
      <c r="J679" s="165">
        <f t="shared" si="126"/>
        <v>0</v>
      </c>
      <c r="K679" s="165"/>
      <c r="L679" s="158"/>
      <c r="N679" s="158"/>
      <c r="O679" s="158"/>
    </row>
    <row r="680" spans="1:15" s="184" customFormat="1" ht="31.2" x14ac:dyDescent="0.3">
      <c r="A680" s="270" t="s">
        <v>62</v>
      </c>
      <c r="B680" s="2" t="s">
        <v>8</v>
      </c>
      <c r="C680" s="4" t="s">
        <v>7</v>
      </c>
      <c r="D680" s="160" t="s">
        <v>179</v>
      </c>
      <c r="E680" s="477">
        <v>600</v>
      </c>
      <c r="F680" s="165">
        <f>F681</f>
        <v>4400</v>
      </c>
      <c r="G680" s="165"/>
      <c r="H680" s="165">
        <f t="shared" si="126"/>
        <v>0</v>
      </c>
      <c r="I680" s="165"/>
      <c r="J680" s="165">
        <f t="shared" si="126"/>
        <v>0</v>
      </c>
      <c r="K680" s="165"/>
      <c r="L680" s="158"/>
      <c r="N680" s="158"/>
      <c r="O680" s="158"/>
    </row>
    <row r="681" spans="1:15" s="184" customFormat="1" x14ac:dyDescent="0.3">
      <c r="A681" s="270" t="s">
        <v>63</v>
      </c>
      <c r="B681" s="2" t="s">
        <v>8</v>
      </c>
      <c r="C681" s="4" t="s">
        <v>7</v>
      </c>
      <c r="D681" s="160" t="s">
        <v>179</v>
      </c>
      <c r="E681" s="477">
        <v>610</v>
      </c>
      <c r="F681" s="165">
        <f>'ведом. 2024-2026'!AD742</f>
        <v>4400</v>
      </c>
      <c r="G681" s="338"/>
      <c r="H681" s="165">
        <f>'ведом. 2024-2026'!AE742</f>
        <v>0</v>
      </c>
      <c r="I681" s="338"/>
      <c r="J681" s="165">
        <f>'ведом. 2024-2026'!AF742</f>
        <v>0</v>
      </c>
      <c r="K681" s="165"/>
      <c r="L681" s="158"/>
      <c r="N681" s="158"/>
      <c r="O681" s="158"/>
    </row>
    <row r="682" spans="1:15" s="141" customFormat="1" x14ac:dyDescent="0.3">
      <c r="A682" s="409" t="s">
        <v>138</v>
      </c>
      <c r="B682" s="203" t="s">
        <v>8</v>
      </c>
      <c r="C682" s="4" t="s">
        <v>8</v>
      </c>
      <c r="D682" s="29"/>
      <c r="E682" s="359"/>
      <c r="F682" s="165">
        <f>F683+F689</f>
        <v>2059.6999999999998</v>
      </c>
      <c r="G682" s="165"/>
      <c r="H682" s="165">
        <f>H683+H689</f>
        <v>2000</v>
      </c>
      <c r="I682" s="165"/>
      <c r="J682" s="165">
        <f>J683+J689</f>
        <v>2000</v>
      </c>
      <c r="K682" s="165"/>
      <c r="L682" s="158"/>
      <c r="N682" s="158"/>
      <c r="O682" s="158"/>
    </row>
    <row r="683" spans="1:15" s="141" customFormat="1" ht="31.2" x14ac:dyDescent="0.3">
      <c r="A683" s="272" t="s">
        <v>165</v>
      </c>
      <c r="B683" s="203" t="s">
        <v>8</v>
      </c>
      <c r="C683" s="4" t="s">
        <v>8</v>
      </c>
      <c r="D683" s="29" t="s">
        <v>104</v>
      </c>
      <c r="E683" s="359"/>
      <c r="F683" s="165">
        <f>F684</f>
        <v>295.2</v>
      </c>
      <c r="G683" s="338"/>
      <c r="H683" s="165">
        <f>H684</f>
        <v>295.2</v>
      </c>
      <c r="I683" s="338"/>
      <c r="J683" s="165">
        <f>J684</f>
        <v>295.2</v>
      </c>
      <c r="K683" s="165"/>
      <c r="L683" s="158"/>
      <c r="N683" s="158"/>
      <c r="O683" s="158"/>
    </row>
    <row r="684" spans="1:15" s="141" customFormat="1" x14ac:dyDescent="0.3">
      <c r="A684" s="276" t="s">
        <v>166</v>
      </c>
      <c r="B684" s="203" t="s">
        <v>8</v>
      </c>
      <c r="C684" s="4" t="s">
        <v>8</v>
      </c>
      <c r="D684" s="29" t="s">
        <v>108</v>
      </c>
      <c r="E684" s="359"/>
      <c r="F684" s="165">
        <f>F685</f>
        <v>295.2</v>
      </c>
      <c r="G684" s="338"/>
      <c r="H684" s="165">
        <f>H685</f>
        <v>295.2</v>
      </c>
      <c r="I684" s="338"/>
      <c r="J684" s="165">
        <f>J685</f>
        <v>295.2</v>
      </c>
      <c r="K684" s="165"/>
      <c r="L684" s="158"/>
      <c r="N684" s="158"/>
      <c r="O684" s="158"/>
    </row>
    <row r="685" spans="1:15" s="141" customFormat="1" ht="31.2" x14ac:dyDescent="0.3">
      <c r="A685" s="296" t="s">
        <v>582</v>
      </c>
      <c r="B685" s="203" t="s">
        <v>8</v>
      </c>
      <c r="C685" s="4" t="s">
        <v>8</v>
      </c>
      <c r="D685" s="160" t="s">
        <v>170</v>
      </c>
      <c r="E685" s="359"/>
      <c r="F685" s="165">
        <f>F686</f>
        <v>295.2</v>
      </c>
      <c r="G685" s="338"/>
      <c r="H685" s="165">
        <f>H686</f>
        <v>295.2</v>
      </c>
      <c r="I685" s="338"/>
      <c r="J685" s="165">
        <f>J686</f>
        <v>295.2</v>
      </c>
      <c r="K685" s="165"/>
      <c r="L685" s="158"/>
      <c r="N685" s="158"/>
      <c r="O685" s="158"/>
    </row>
    <row r="686" spans="1:15" s="141" customFormat="1" ht="31.2" x14ac:dyDescent="0.3">
      <c r="A686" s="276" t="s">
        <v>675</v>
      </c>
      <c r="B686" s="203" t="s">
        <v>8</v>
      </c>
      <c r="C686" s="4" t="s">
        <v>8</v>
      </c>
      <c r="D686" s="323" t="s">
        <v>676</v>
      </c>
      <c r="E686" s="359"/>
      <c r="F686" s="165">
        <f>F687</f>
        <v>295.2</v>
      </c>
      <c r="G686" s="338"/>
      <c r="H686" s="165">
        <f>H687</f>
        <v>295.2</v>
      </c>
      <c r="I686" s="338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0" t="s">
        <v>122</v>
      </c>
      <c r="B687" s="203" t="s">
        <v>8</v>
      </c>
      <c r="C687" s="4" t="s">
        <v>8</v>
      </c>
      <c r="D687" s="323" t="s">
        <v>676</v>
      </c>
      <c r="E687" s="360">
        <v>200</v>
      </c>
      <c r="F687" s="165">
        <f>F688</f>
        <v>295.2</v>
      </c>
      <c r="G687" s="338"/>
      <c r="H687" s="165">
        <f>H688</f>
        <v>295.2</v>
      </c>
      <c r="I687" s="338"/>
      <c r="J687" s="165">
        <f>J688</f>
        <v>295.2</v>
      </c>
      <c r="K687" s="165"/>
      <c r="L687" s="158"/>
      <c r="N687" s="158"/>
      <c r="O687" s="158"/>
    </row>
    <row r="688" spans="1:15" s="141" customFormat="1" x14ac:dyDescent="0.3">
      <c r="A688" s="270" t="s">
        <v>53</v>
      </c>
      <c r="B688" s="203" t="s">
        <v>8</v>
      </c>
      <c r="C688" s="4" t="s">
        <v>8</v>
      </c>
      <c r="D688" s="323" t="s">
        <v>676</v>
      </c>
      <c r="E688" s="360">
        <v>240</v>
      </c>
      <c r="F688" s="165">
        <f>'ведом. 2024-2026'!AD351</f>
        <v>295.2</v>
      </c>
      <c r="G688" s="338"/>
      <c r="H688" s="165">
        <f>'ведом. 2024-2026'!AE351</f>
        <v>295.2</v>
      </c>
      <c r="I688" s="338"/>
      <c r="J688" s="165">
        <f>'ведом. 2024-2026'!AF351</f>
        <v>295.2</v>
      </c>
      <c r="K688" s="165"/>
      <c r="L688" s="158"/>
      <c r="N688" s="158"/>
      <c r="O688" s="158"/>
    </row>
    <row r="689" spans="1:15" s="141" customFormat="1" ht="31.2" x14ac:dyDescent="0.3">
      <c r="A689" s="272" t="s">
        <v>312</v>
      </c>
      <c r="B689" s="203" t="s">
        <v>8</v>
      </c>
      <c r="C689" s="4" t="s">
        <v>8</v>
      </c>
      <c r="D689" s="160" t="s">
        <v>134</v>
      </c>
      <c r="E689" s="360"/>
      <c r="F689" s="165">
        <f>F690</f>
        <v>1764.5</v>
      </c>
      <c r="G689" s="338"/>
      <c r="H689" s="165">
        <f>H690</f>
        <v>1704.8</v>
      </c>
      <c r="I689" s="338"/>
      <c r="J689" s="165">
        <f>J690</f>
        <v>1704.8</v>
      </c>
      <c r="K689" s="165"/>
      <c r="L689" s="158"/>
      <c r="N689" s="158"/>
      <c r="O689" s="158"/>
    </row>
    <row r="690" spans="1:15" s="141" customFormat="1" x14ac:dyDescent="0.3">
      <c r="A690" s="272" t="s">
        <v>321</v>
      </c>
      <c r="B690" s="11" t="s">
        <v>8</v>
      </c>
      <c r="C690" s="201" t="s">
        <v>8</v>
      </c>
      <c r="D690" s="160" t="s">
        <v>322</v>
      </c>
      <c r="E690" s="360"/>
      <c r="F690" s="165">
        <f>F691+F697</f>
        <v>1764.5</v>
      </c>
      <c r="G690" s="165"/>
      <c r="H690" s="165">
        <f>H691+H697</f>
        <v>1704.8</v>
      </c>
      <c r="I690" s="165"/>
      <c r="J690" s="165">
        <f>J691+J697</f>
        <v>1704.8</v>
      </c>
      <c r="K690" s="165"/>
      <c r="L690" s="158"/>
      <c r="N690" s="158"/>
      <c r="O690" s="158"/>
    </row>
    <row r="691" spans="1:15" s="141" customFormat="1" x14ac:dyDescent="0.3">
      <c r="A691" s="291" t="s">
        <v>568</v>
      </c>
      <c r="B691" s="11" t="s">
        <v>8</v>
      </c>
      <c r="C691" s="201" t="s">
        <v>8</v>
      </c>
      <c r="D691" s="160" t="s">
        <v>323</v>
      </c>
      <c r="E691" s="360"/>
      <c r="F691" s="165">
        <f>F692</f>
        <v>725.8</v>
      </c>
      <c r="G691" s="165"/>
      <c r="H691" s="165">
        <f>H692</f>
        <v>747.8</v>
      </c>
      <c r="I691" s="165"/>
      <c r="J691" s="165">
        <f>J692</f>
        <v>747.8</v>
      </c>
      <c r="K691" s="165"/>
      <c r="L691" s="158"/>
      <c r="N691" s="158"/>
      <c r="O691" s="158"/>
    </row>
    <row r="692" spans="1:15" s="141" customFormat="1" ht="31.2" x14ac:dyDescent="0.3">
      <c r="A692" s="297" t="s">
        <v>324</v>
      </c>
      <c r="B692" s="203" t="s">
        <v>8</v>
      </c>
      <c r="C692" s="4" t="s">
        <v>8</v>
      </c>
      <c r="D692" s="160" t="s">
        <v>325</v>
      </c>
      <c r="E692" s="360"/>
      <c r="F692" s="165">
        <f>F693+F695</f>
        <v>725.8</v>
      </c>
      <c r="G692" s="165"/>
      <c r="H692" s="165">
        <f>H693+H695</f>
        <v>747.8</v>
      </c>
      <c r="I692" s="165"/>
      <c r="J692" s="165">
        <f>J693+J695</f>
        <v>747.8</v>
      </c>
      <c r="K692" s="165"/>
      <c r="L692" s="158"/>
      <c r="N692" s="158"/>
      <c r="O692" s="158"/>
    </row>
    <row r="693" spans="1:15" s="141" customFormat="1" x14ac:dyDescent="0.3">
      <c r="A693" s="270" t="s">
        <v>122</v>
      </c>
      <c r="B693" s="11" t="s">
        <v>8</v>
      </c>
      <c r="C693" s="201" t="s">
        <v>8</v>
      </c>
      <c r="D693" s="160" t="s">
        <v>325</v>
      </c>
      <c r="E693" s="360">
        <v>200</v>
      </c>
      <c r="F693" s="165">
        <f>F694</f>
        <v>350</v>
      </c>
      <c r="G693" s="385"/>
      <c r="H693" s="165">
        <f>H694</f>
        <v>480</v>
      </c>
      <c r="I693" s="385"/>
      <c r="J693" s="165">
        <f>J694</f>
        <v>480</v>
      </c>
      <c r="K693" s="169"/>
      <c r="L693" s="158"/>
      <c r="N693" s="158"/>
      <c r="O693" s="158"/>
    </row>
    <row r="694" spans="1:15" s="141" customFormat="1" x14ac:dyDescent="0.3">
      <c r="A694" s="270" t="s">
        <v>53</v>
      </c>
      <c r="B694" s="11" t="s">
        <v>8</v>
      </c>
      <c r="C694" s="201" t="s">
        <v>8</v>
      </c>
      <c r="D694" s="160" t="s">
        <v>325</v>
      </c>
      <c r="E694" s="360">
        <v>240</v>
      </c>
      <c r="F694" s="165">
        <f>'ведом. 2024-2026'!AD357</f>
        <v>350</v>
      </c>
      <c r="G694" s="338"/>
      <c r="H694" s="165">
        <f>'ведом. 2024-2026'!AE357</f>
        <v>480</v>
      </c>
      <c r="I694" s="338"/>
      <c r="J694" s="165">
        <f>'ведом. 2024-2026'!AF357</f>
        <v>480</v>
      </c>
      <c r="K694" s="165"/>
      <c r="L694" s="158"/>
      <c r="N694" s="158"/>
      <c r="O694" s="158"/>
    </row>
    <row r="695" spans="1:15" s="184" customFormat="1" ht="31.2" x14ac:dyDescent="0.3">
      <c r="A695" s="409" t="s">
        <v>62</v>
      </c>
      <c r="B695" s="11" t="s">
        <v>8</v>
      </c>
      <c r="C695" s="201" t="s">
        <v>8</v>
      </c>
      <c r="D695" s="160" t="s">
        <v>325</v>
      </c>
      <c r="E695" s="360">
        <v>600</v>
      </c>
      <c r="F695" s="165">
        <f>F696</f>
        <v>375.8</v>
      </c>
      <c r="G695" s="165"/>
      <c r="H695" s="165">
        <f>H696</f>
        <v>267.8</v>
      </c>
      <c r="I695" s="165"/>
      <c r="J695" s="165">
        <f>J696</f>
        <v>267.8</v>
      </c>
      <c r="K695" s="165"/>
      <c r="L695" s="158"/>
      <c r="N695" s="158"/>
      <c r="O695" s="158"/>
    </row>
    <row r="696" spans="1:15" s="184" customFormat="1" x14ac:dyDescent="0.3">
      <c r="A696" s="409" t="s">
        <v>63</v>
      </c>
      <c r="B696" s="11" t="s">
        <v>8</v>
      </c>
      <c r="C696" s="201" t="s">
        <v>8</v>
      </c>
      <c r="D696" s="160" t="s">
        <v>325</v>
      </c>
      <c r="E696" s="360">
        <v>610</v>
      </c>
      <c r="F696" s="165">
        <f>'ведом. 2024-2026'!AD359</f>
        <v>375.8</v>
      </c>
      <c r="G696" s="338"/>
      <c r="H696" s="165">
        <f>'ведом. 2024-2026'!AE359</f>
        <v>267.8</v>
      </c>
      <c r="I696" s="338"/>
      <c r="J696" s="165">
        <f>'ведом. 2024-2026'!AF359</f>
        <v>267.8</v>
      </c>
      <c r="K696" s="165"/>
      <c r="L696" s="158"/>
      <c r="N696" s="158"/>
      <c r="O696" s="158"/>
    </row>
    <row r="697" spans="1:15" s="184" customFormat="1" ht="62.4" x14ac:dyDescent="0.3">
      <c r="A697" s="410" t="s">
        <v>641</v>
      </c>
      <c r="B697" s="11" t="s">
        <v>8</v>
      </c>
      <c r="C697" s="201" t="s">
        <v>8</v>
      </c>
      <c r="D697" s="342" t="s">
        <v>643</v>
      </c>
      <c r="E697" s="360"/>
      <c r="F697" s="165">
        <f>F698</f>
        <v>1038.7</v>
      </c>
      <c r="G697" s="338"/>
      <c r="H697" s="165">
        <f>H698</f>
        <v>957</v>
      </c>
      <c r="I697" s="338"/>
      <c r="J697" s="165">
        <f>J698</f>
        <v>957</v>
      </c>
      <c r="K697" s="165"/>
      <c r="L697" s="158"/>
      <c r="N697" s="158"/>
      <c r="O697" s="158"/>
    </row>
    <row r="698" spans="1:15" s="184" customFormat="1" ht="31.2" x14ac:dyDescent="0.3">
      <c r="A698" s="410" t="s">
        <v>642</v>
      </c>
      <c r="B698" s="11" t="s">
        <v>8</v>
      </c>
      <c r="C698" s="201" t="s">
        <v>8</v>
      </c>
      <c r="D698" s="342" t="s">
        <v>644</v>
      </c>
      <c r="E698" s="360"/>
      <c r="F698" s="165">
        <f>F699</f>
        <v>1038.7</v>
      </c>
      <c r="G698" s="338"/>
      <c r="H698" s="165">
        <f>H699</f>
        <v>957</v>
      </c>
      <c r="I698" s="338"/>
      <c r="J698" s="165">
        <f>J699</f>
        <v>957</v>
      </c>
      <c r="K698" s="165"/>
      <c r="L698" s="158"/>
      <c r="N698" s="158"/>
      <c r="O698" s="158"/>
    </row>
    <row r="699" spans="1:15" s="184" customFormat="1" ht="31.2" x14ac:dyDescent="0.3">
      <c r="A699" s="409" t="s">
        <v>62</v>
      </c>
      <c r="B699" s="11" t="s">
        <v>8</v>
      </c>
      <c r="C699" s="201" t="s">
        <v>8</v>
      </c>
      <c r="D699" s="342" t="s">
        <v>644</v>
      </c>
      <c r="E699" s="360">
        <v>600</v>
      </c>
      <c r="F699" s="165">
        <f>F700</f>
        <v>1038.7</v>
      </c>
      <c r="G699" s="338"/>
      <c r="H699" s="165">
        <f>H700</f>
        <v>957</v>
      </c>
      <c r="I699" s="338"/>
      <c r="J699" s="165">
        <f>J700</f>
        <v>957</v>
      </c>
      <c r="K699" s="165"/>
      <c r="L699" s="158"/>
      <c r="N699" s="158"/>
      <c r="O699" s="158"/>
    </row>
    <row r="700" spans="1:15" s="184" customFormat="1" x14ac:dyDescent="0.3">
      <c r="A700" s="409" t="s">
        <v>63</v>
      </c>
      <c r="B700" s="11" t="s">
        <v>8</v>
      </c>
      <c r="C700" s="201" t="s">
        <v>8</v>
      </c>
      <c r="D700" s="342" t="s">
        <v>644</v>
      </c>
      <c r="E700" s="360">
        <v>610</v>
      </c>
      <c r="F700" s="165">
        <f>'ведом. 2024-2026'!AD749</f>
        <v>1038.7</v>
      </c>
      <c r="G700" s="338"/>
      <c r="H700" s="165">
        <f>'ведом. 2024-2026'!AE749</f>
        <v>957</v>
      </c>
      <c r="I700" s="338"/>
      <c r="J700" s="165">
        <f>'ведом. 2024-2026'!AF749</f>
        <v>957</v>
      </c>
      <c r="K700" s="165"/>
      <c r="L700" s="158"/>
      <c r="N700" s="158"/>
      <c r="O700" s="158"/>
    </row>
    <row r="701" spans="1:15" s="141" customFormat="1" x14ac:dyDescent="0.3">
      <c r="A701" s="409" t="s">
        <v>38</v>
      </c>
      <c r="B701" s="203" t="s">
        <v>8</v>
      </c>
      <c r="C701" s="4" t="s">
        <v>22</v>
      </c>
      <c r="D701" s="29"/>
      <c r="E701" s="360"/>
      <c r="F701" s="165">
        <f t="shared" ref="F701:K701" si="127">F702+F720+F734</f>
        <v>31982.1</v>
      </c>
      <c r="G701" s="338">
        <f t="shared" si="127"/>
        <v>3285</v>
      </c>
      <c r="H701" s="165">
        <f t="shared" si="127"/>
        <v>31479.599999999999</v>
      </c>
      <c r="I701" s="338">
        <f t="shared" si="127"/>
        <v>3500</v>
      </c>
      <c r="J701" s="165">
        <f t="shared" si="127"/>
        <v>30869.599999999999</v>
      </c>
      <c r="K701" s="165">
        <f t="shared" si="127"/>
        <v>3527</v>
      </c>
      <c r="L701" s="158"/>
      <c r="N701" s="158"/>
      <c r="O701" s="158"/>
    </row>
    <row r="702" spans="1:15" s="141" customFormat="1" x14ac:dyDescent="0.3">
      <c r="A702" s="422" t="s">
        <v>275</v>
      </c>
      <c r="B702" s="203" t="s">
        <v>8</v>
      </c>
      <c r="C702" s="4" t="s">
        <v>22</v>
      </c>
      <c r="D702" s="29" t="s">
        <v>102</v>
      </c>
      <c r="E702" s="359"/>
      <c r="F702" s="165">
        <f>F703</f>
        <v>26188.1</v>
      </c>
      <c r="G702" s="165"/>
      <c r="H702" s="165">
        <f>H703</f>
        <v>24533.599999999999</v>
      </c>
      <c r="I702" s="165"/>
      <c r="J702" s="165">
        <f>J703</f>
        <v>24833.599999999999</v>
      </c>
      <c r="K702" s="165"/>
      <c r="L702" s="158"/>
      <c r="N702" s="158"/>
      <c r="O702" s="158"/>
    </row>
    <row r="703" spans="1:15" s="141" customFormat="1" x14ac:dyDescent="0.3">
      <c r="A703" s="272" t="s">
        <v>389</v>
      </c>
      <c r="B703" s="203" t="s">
        <v>8</v>
      </c>
      <c r="C703" s="4" t="s">
        <v>22</v>
      </c>
      <c r="D703" s="160" t="s">
        <v>533</v>
      </c>
      <c r="E703" s="360"/>
      <c r="F703" s="165">
        <f>F704</f>
        <v>26188.1</v>
      </c>
      <c r="G703" s="338"/>
      <c r="H703" s="165">
        <f>H704</f>
        <v>24533.599999999999</v>
      </c>
      <c r="I703" s="338"/>
      <c r="J703" s="165">
        <f>J704</f>
        <v>24833.599999999999</v>
      </c>
      <c r="K703" s="165"/>
      <c r="L703" s="158"/>
      <c r="N703" s="158"/>
      <c r="O703" s="158"/>
    </row>
    <row r="704" spans="1:15" s="141" customFormat="1" ht="31.2" x14ac:dyDescent="0.3">
      <c r="A704" s="272" t="s">
        <v>283</v>
      </c>
      <c r="B704" s="203" t="s">
        <v>8</v>
      </c>
      <c r="C704" s="4" t="s">
        <v>22</v>
      </c>
      <c r="D704" s="160" t="s">
        <v>534</v>
      </c>
      <c r="E704" s="360"/>
      <c r="F704" s="165">
        <f>F705+F717</f>
        <v>26188.1</v>
      </c>
      <c r="G704" s="338"/>
      <c r="H704" s="165">
        <f>H705+H717</f>
        <v>24533.599999999999</v>
      </c>
      <c r="I704" s="338"/>
      <c r="J704" s="165">
        <f>J705+J717</f>
        <v>24833.599999999999</v>
      </c>
      <c r="K704" s="165"/>
      <c r="L704" s="158"/>
      <c r="N704" s="158"/>
      <c r="O704" s="158"/>
    </row>
    <row r="705" spans="1:15" s="141" customFormat="1" x14ac:dyDescent="0.3">
      <c r="A705" s="273" t="s">
        <v>212</v>
      </c>
      <c r="B705" s="203" t="s">
        <v>8</v>
      </c>
      <c r="C705" s="4" t="s">
        <v>22</v>
      </c>
      <c r="D705" s="160" t="s">
        <v>535</v>
      </c>
      <c r="E705" s="360"/>
      <c r="F705" s="165">
        <f>F706+F711+F714</f>
        <v>26188.1</v>
      </c>
      <c r="G705" s="338"/>
      <c r="H705" s="165">
        <f>H706+H711+H714</f>
        <v>24345.699999999997</v>
      </c>
      <c r="I705" s="338"/>
      <c r="J705" s="165">
        <f>J706+J711+J714</f>
        <v>24645.699999999997</v>
      </c>
      <c r="K705" s="165"/>
      <c r="L705" s="158"/>
      <c r="N705" s="158"/>
      <c r="O705" s="158"/>
    </row>
    <row r="706" spans="1:15" s="141" customFormat="1" ht="31.2" x14ac:dyDescent="0.3">
      <c r="A706" s="409" t="s">
        <v>213</v>
      </c>
      <c r="B706" s="203" t="s">
        <v>8</v>
      </c>
      <c r="C706" s="4" t="s">
        <v>22</v>
      </c>
      <c r="D706" s="160" t="s">
        <v>536</v>
      </c>
      <c r="E706" s="360"/>
      <c r="F706" s="165">
        <f>F707+F709</f>
        <v>1435.8</v>
      </c>
      <c r="G706" s="513"/>
      <c r="H706" s="513">
        <f>H707+H709</f>
        <v>1389.3</v>
      </c>
      <c r="I706" s="513"/>
      <c r="J706" s="513">
        <f>J707+J709</f>
        <v>1689.3</v>
      </c>
      <c r="K706" s="165"/>
      <c r="L706" s="158"/>
      <c r="N706" s="158"/>
      <c r="O706" s="158"/>
    </row>
    <row r="707" spans="1:15" s="141" customFormat="1" x14ac:dyDescent="0.3">
      <c r="A707" s="409" t="s">
        <v>122</v>
      </c>
      <c r="B707" s="203" t="s">
        <v>8</v>
      </c>
      <c r="C707" s="4" t="s">
        <v>22</v>
      </c>
      <c r="D707" s="160" t="s">
        <v>536</v>
      </c>
      <c r="E707" s="360">
        <v>200</v>
      </c>
      <c r="F707" s="165">
        <f>F708</f>
        <v>1435.7</v>
      </c>
      <c r="G707" s="338"/>
      <c r="H707" s="165">
        <f>H708</f>
        <v>1389.3</v>
      </c>
      <c r="I707" s="338"/>
      <c r="J707" s="165">
        <f>J708</f>
        <v>1689.3</v>
      </c>
      <c r="K707" s="165"/>
      <c r="L707" s="158"/>
      <c r="N707" s="158"/>
      <c r="O707" s="158"/>
    </row>
    <row r="708" spans="1:15" s="141" customFormat="1" x14ac:dyDescent="0.3">
      <c r="A708" s="409" t="s">
        <v>53</v>
      </c>
      <c r="B708" s="203" t="s">
        <v>8</v>
      </c>
      <c r="C708" s="4" t="s">
        <v>22</v>
      </c>
      <c r="D708" s="160" t="s">
        <v>536</v>
      </c>
      <c r="E708" s="360">
        <v>240</v>
      </c>
      <c r="F708" s="165">
        <f>'ведом. 2024-2026'!AD757</f>
        <v>1435.7</v>
      </c>
      <c r="G708" s="338"/>
      <c r="H708" s="165">
        <f>'ведом. 2024-2026'!AE757</f>
        <v>1389.3</v>
      </c>
      <c r="I708" s="338"/>
      <c r="J708" s="165">
        <f>'ведом. 2024-2026'!AF757</f>
        <v>1689.3</v>
      </c>
      <c r="K708" s="165"/>
      <c r="L708" s="158"/>
      <c r="N708" s="158"/>
      <c r="O708" s="158"/>
    </row>
    <row r="709" spans="1:15" s="509" customFormat="1" x14ac:dyDescent="0.3">
      <c r="A709" s="270" t="s">
        <v>42</v>
      </c>
      <c r="B709" s="203" t="s">
        <v>8</v>
      </c>
      <c r="C709" s="505" t="s">
        <v>22</v>
      </c>
      <c r="D709" s="160" t="s">
        <v>536</v>
      </c>
      <c r="E709" s="360">
        <v>800</v>
      </c>
      <c r="F709" s="513">
        <f>F710</f>
        <v>0.1</v>
      </c>
      <c r="G709" s="513"/>
      <c r="H709" s="513">
        <f>H710</f>
        <v>0</v>
      </c>
      <c r="I709" s="513"/>
      <c r="J709" s="513">
        <f>J710</f>
        <v>0</v>
      </c>
      <c r="K709" s="513"/>
      <c r="L709" s="158"/>
      <c r="N709" s="158"/>
      <c r="O709" s="158"/>
    </row>
    <row r="710" spans="1:15" s="509" customFormat="1" x14ac:dyDescent="0.3">
      <c r="A710" s="270" t="s">
        <v>59</v>
      </c>
      <c r="B710" s="203" t="s">
        <v>8</v>
      </c>
      <c r="C710" s="505" t="s">
        <v>22</v>
      </c>
      <c r="D710" s="160" t="s">
        <v>536</v>
      </c>
      <c r="E710" s="360">
        <v>850</v>
      </c>
      <c r="F710" s="513">
        <f>'ведом. 2024-2026'!AD759</f>
        <v>0.1</v>
      </c>
      <c r="G710" s="338"/>
      <c r="H710" s="513">
        <f>'ведом. 2024-2026'!AE759</f>
        <v>0</v>
      </c>
      <c r="I710" s="338"/>
      <c r="J710" s="513">
        <f>'ведом. 2024-2026'!AF759</f>
        <v>0</v>
      </c>
      <c r="K710" s="513"/>
      <c r="L710" s="158"/>
      <c r="N710" s="158"/>
      <c r="O710" s="158"/>
    </row>
    <row r="711" spans="1:15" s="141" customFormat="1" ht="31.2" x14ac:dyDescent="0.3">
      <c r="A711" s="292" t="s">
        <v>375</v>
      </c>
      <c r="B711" s="203" t="s">
        <v>8</v>
      </c>
      <c r="C711" s="4" t="s">
        <v>22</v>
      </c>
      <c r="D711" s="160" t="s">
        <v>537</v>
      </c>
      <c r="E711" s="360"/>
      <c r="F711" s="165">
        <f>F712</f>
        <v>9803.5</v>
      </c>
      <c r="G711" s="338"/>
      <c r="H711" s="165">
        <f>H712</f>
        <v>9803.5</v>
      </c>
      <c r="I711" s="338"/>
      <c r="J711" s="165">
        <f>J712</f>
        <v>9803.5</v>
      </c>
      <c r="K711" s="165"/>
      <c r="L711" s="158"/>
      <c r="N711" s="158"/>
      <c r="O711" s="158"/>
    </row>
    <row r="712" spans="1:15" s="141" customFormat="1" ht="46.8" x14ac:dyDescent="0.3">
      <c r="A712" s="409" t="s">
        <v>41</v>
      </c>
      <c r="B712" s="203" t="s">
        <v>8</v>
      </c>
      <c r="C712" s="4" t="s">
        <v>22</v>
      </c>
      <c r="D712" s="160" t="s">
        <v>537</v>
      </c>
      <c r="E712" s="360">
        <v>100</v>
      </c>
      <c r="F712" s="165">
        <f>F713</f>
        <v>9803.5</v>
      </c>
      <c r="G712" s="338"/>
      <c r="H712" s="165">
        <f>H713</f>
        <v>9803.5</v>
      </c>
      <c r="I712" s="338"/>
      <c r="J712" s="165">
        <f>J713</f>
        <v>9803.5</v>
      </c>
      <c r="K712" s="165"/>
      <c r="L712" s="158"/>
      <c r="N712" s="158"/>
      <c r="O712" s="158"/>
    </row>
    <row r="713" spans="1:15" s="141" customFormat="1" x14ac:dyDescent="0.3">
      <c r="A713" s="409" t="s">
        <v>98</v>
      </c>
      <c r="B713" s="203" t="s">
        <v>8</v>
      </c>
      <c r="C713" s="4" t="s">
        <v>22</v>
      </c>
      <c r="D713" s="160" t="s">
        <v>537</v>
      </c>
      <c r="E713" s="360">
        <v>120</v>
      </c>
      <c r="F713" s="165">
        <f>'ведом. 2024-2026'!AD762</f>
        <v>9803.5</v>
      </c>
      <c r="G713" s="338"/>
      <c r="H713" s="165">
        <f>'ведом. 2024-2026'!AE762</f>
        <v>9803.5</v>
      </c>
      <c r="I713" s="338"/>
      <c r="J713" s="165">
        <f>'ведом. 2024-2026'!AF762</f>
        <v>9803.5</v>
      </c>
      <c r="K713" s="165"/>
      <c r="L713" s="158"/>
      <c r="N713" s="158"/>
      <c r="O713" s="158"/>
    </row>
    <row r="714" spans="1:15" s="141" customFormat="1" ht="31.2" x14ac:dyDescent="0.3">
      <c r="A714" s="409" t="s">
        <v>284</v>
      </c>
      <c r="B714" s="203" t="s">
        <v>8</v>
      </c>
      <c r="C714" s="4" t="s">
        <v>22</v>
      </c>
      <c r="D714" s="160" t="s">
        <v>538</v>
      </c>
      <c r="E714" s="360"/>
      <c r="F714" s="174">
        <f>F715</f>
        <v>14948.8</v>
      </c>
      <c r="G714" s="338"/>
      <c r="H714" s="174">
        <f>H715</f>
        <v>13152.9</v>
      </c>
      <c r="I714" s="338"/>
      <c r="J714" s="174">
        <f>J715</f>
        <v>13152.9</v>
      </c>
      <c r="K714" s="165"/>
      <c r="L714" s="158"/>
      <c r="N714" s="158"/>
      <c r="O714" s="158"/>
    </row>
    <row r="715" spans="1:15" s="141" customFormat="1" ht="46.8" x14ac:dyDescent="0.3">
      <c r="A715" s="409" t="s">
        <v>41</v>
      </c>
      <c r="B715" s="203" t="s">
        <v>8</v>
      </c>
      <c r="C715" s="4" t="s">
        <v>22</v>
      </c>
      <c r="D715" s="160" t="s">
        <v>538</v>
      </c>
      <c r="E715" s="360">
        <v>100</v>
      </c>
      <c r="F715" s="165">
        <f>F716</f>
        <v>14948.8</v>
      </c>
      <c r="G715" s="338"/>
      <c r="H715" s="165">
        <f>H716</f>
        <v>13152.9</v>
      </c>
      <c r="I715" s="338"/>
      <c r="J715" s="165">
        <f>J716</f>
        <v>13152.9</v>
      </c>
      <c r="K715" s="165"/>
      <c r="L715" s="158"/>
      <c r="N715" s="158"/>
      <c r="O715" s="158"/>
    </row>
    <row r="716" spans="1:15" s="141" customFormat="1" x14ac:dyDescent="0.3">
      <c r="A716" s="409" t="s">
        <v>98</v>
      </c>
      <c r="B716" s="203" t="s">
        <v>8</v>
      </c>
      <c r="C716" s="4" t="s">
        <v>22</v>
      </c>
      <c r="D716" s="160" t="s">
        <v>538</v>
      </c>
      <c r="E716" s="360">
        <v>120</v>
      </c>
      <c r="F716" s="165">
        <f>'ведом. 2024-2026'!AD765</f>
        <v>14948.8</v>
      </c>
      <c r="G716" s="338"/>
      <c r="H716" s="165">
        <f>'ведом. 2024-2026'!AE765</f>
        <v>13152.9</v>
      </c>
      <c r="I716" s="338"/>
      <c r="J716" s="165">
        <f>'ведом. 2024-2026'!AF765</f>
        <v>13152.9</v>
      </c>
      <c r="K716" s="165"/>
      <c r="L716" s="158"/>
      <c r="N716" s="158"/>
      <c r="O716" s="158"/>
    </row>
    <row r="717" spans="1:15" s="141" customFormat="1" x14ac:dyDescent="0.3">
      <c r="A717" s="409" t="s">
        <v>285</v>
      </c>
      <c r="B717" s="203" t="s">
        <v>8</v>
      </c>
      <c r="C717" s="4" t="s">
        <v>22</v>
      </c>
      <c r="D717" s="160" t="s">
        <v>539</v>
      </c>
      <c r="E717" s="360"/>
      <c r="F717" s="165">
        <f>F718</f>
        <v>0</v>
      </c>
      <c r="G717" s="338"/>
      <c r="H717" s="165">
        <f>H718</f>
        <v>187.9</v>
      </c>
      <c r="I717" s="338"/>
      <c r="J717" s="165">
        <f>J718</f>
        <v>187.9</v>
      </c>
      <c r="K717" s="165"/>
      <c r="L717" s="158"/>
      <c r="N717" s="158"/>
      <c r="O717" s="158"/>
    </row>
    <row r="718" spans="1:15" s="141" customFormat="1" x14ac:dyDescent="0.3">
      <c r="A718" s="409" t="s">
        <v>122</v>
      </c>
      <c r="B718" s="203" t="s">
        <v>8</v>
      </c>
      <c r="C718" s="4" t="s">
        <v>22</v>
      </c>
      <c r="D718" s="160" t="s">
        <v>539</v>
      </c>
      <c r="E718" s="360">
        <v>200</v>
      </c>
      <c r="F718" s="165">
        <f>F719</f>
        <v>0</v>
      </c>
      <c r="G718" s="338"/>
      <c r="H718" s="165">
        <f>H719</f>
        <v>187.9</v>
      </c>
      <c r="I718" s="338"/>
      <c r="J718" s="165">
        <f>J719</f>
        <v>187.9</v>
      </c>
      <c r="K718" s="165"/>
      <c r="L718" s="158"/>
      <c r="N718" s="158"/>
      <c r="O718" s="158"/>
    </row>
    <row r="719" spans="1:15" s="141" customFormat="1" x14ac:dyDescent="0.3">
      <c r="A719" s="409" t="s">
        <v>53</v>
      </c>
      <c r="B719" s="203" t="s">
        <v>8</v>
      </c>
      <c r="C719" s="4" t="s">
        <v>22</v>
      </c>
      <c r="D719" s="160" t="s">
        <v>539</v>
      </c>
      <c r="E719" s="360">
        <v>240</v>
      </c>
      <c r="F719" s="165">
        <f>'ведом. 2024-2026'!AD768</f>
        <v>0</v>
      </c>
      <c r="G719" s="338"/>
      <c r="H719" s="165">
        <f>'ведом. 2024-2026'!AE768</f>
        <v>187.9</v>
      </c>
      <c r="I719" s="338"/>
      <c r="J719" s="165">
        <f>'ведом. 2024-2026'!AF768</f>
        <v>187.9</v>
      </c>
      <c r="K719" s="165"/>
      <c r="L719" s="158"/>
      <c r="N719" s="158"/>
      <c r="O719" s="158"/>
    </row>
    <row r="720" spans="1:15" s="141" customFormat="1" x14ac:dyDescent="0.3">
      <c r="A720" s="272" t="s">
        <v>306</v>
      </c>
      <c r="B720" s="203" t="s">
        <v>8</v>
      </c>
      <c r="C720" s="4" t="s">
        <v>22</v>
      </c>
      <c r="D720" s="160" t="s">
        <v>111</v>
      </c>
      <c r="E720" s="360"/>
      <c r="F720" s="165">
        <f t="shared" ref="F720:K722" si="128">F721</f>
        <v>5794</v>
      </c>
      <c r="G720" s="338">
        <f t="shared" si="128"/>
        <v>3285</v>
      </c>
      <c r="H720" s="165">
        <f t="shared" si="128"/>
        <v>6009</v>
      </c>
      <c r="I720" s="338">
        <f t="shared" si="128"/>
        <v>3500</v>
      </c>
      <c r="J720" s="165">
        <f t="shared" si="128"/>
        <v>6036</v>
      </c>
      <c r="K720" s="165">
        <f t="shared" si="128"/>
        <v>3527</v>
      </c>
      <c r="L720" s="158"/>
      <c r="N720" s="158"/>
      <c r="O720" s="158"/>
    </row>
    <row r="721" spans="1:15" s="141" customFormat="1" x14ac:dyDescent="0.3">
      <c r="A721" s="272" t="s">
        <v>310</v>
      </c>
      <c r="B721" s="203" t="s">
        <v>8</v>
      </c>
      <c r="C721" s="4" t="s">
        <v>22</v>
      </c>
      <c r="D721" s="160" t="s">
        <v>112</v>
      </c>
      <c r="E721" s="360"/>
      <c r="F721" s="165">
        <f t="shared" si="128"/>
        <v>5794</v>
      </c>
      <c r="G721" s="338">
        <f t="shared" si="128"/>
        <v>3285</v>
      </c>
      <c r="H721" s="165">
        <f t="shared" si="128"/>
        <v>6009</v>
      </c>
      <c r="I721" s="338">
        <f t="shared" si="128"/>
        <v>3500</v>
      </c>
      <c r="J721" s="165">
        <f t="shared" si="128"/>
        <v>6036</v>
      </c>
      <c r="K721" s="165">
        <f t="shared" si="128"/>
        <v>3527</v>
      </c>
      <c r="L721" s="158"/>
      <c r="N721" s="158"/>
      <c r="O721" s="158"/>
    </row>
    <row r="722" spans="1:15" s="141" customFormat="1" x14ac:dyDescent="0.3">
      <c r="A722" s="297" t="s">
        <v>569</v>
      </c>
      <c r="B722" s="203" t="s">
        <v>8</v>
      </c>
      <c r="C722" s="4" t="s">
        <v>22</v>
      </c>
      <c r="D722" s="160" t="s">
        <v>555</v>
      </c>
      <c r="E722" s="360"/>
      <c r="F722" s="165">
        <f>F723</f>
        <v>5794</v>
      </c>
      <c r="G722" s="338">
        <f t="shared" si="128"/>
        <v>3285</v>
      </c>
      <c r="H722" s="165">
        <f t="shared" si="128"/>
        <v>6009</v>
      </c>
      <c r="I722" s="338">
        <f t="shared" si="128"/>
        <v>3500</v>
      </c>
      <c r="J722" s="165">
        <f t="shared" si="128"/>
        <v>6036</v>
      </c>
      <c r="K722" s="165">
        <f t="shared" si="128"/>
        <v>3527</v>
      </c>
      <c r="L722" s="158"/>
      <c r="N722" s="158"/>
      <c r="O722" s="158"/>
    </row>
    <row r="723" spans="1:15" s="141" customFormat="1" x14ac:dyDescent="0.3">
      <c r="A723" s="297" t="s">
        <v>311</v>
      </c>
      <c r="B723" s="203" t="s">
        <v>8</v>
      </c>
      <c r="C723" s="4" t="s">
        <v>22</v>
      </c>
      <c r="D723" s="160" t="s">
        <v>557</v>
      </c>
      <c r="E723" s="360"/>
      <c r="F723" s="165">
        <f t="shared" ref="F723:K723" si="129">F724+F731</f>
        <v>5794</v>
      </c>
      <c r="G723" s="338">
        <f t="shared" si="129"/>
        <v>3285</v>
      </c>
      <c r="H723" s="165">
        <f t="shared" si="129"/>
        <v>6009</v>
      </c>
      <c r="I723" s="338">
        <f t="shared" si="129"/>
        <v>3500</v>
      </c>
      <c r="J723" s="165">
        <f t="shared" si="129"/>
        <v>6036</v>
      </c>
      <c r="K723" s="165">
        <f t="shared" si="129"/>
        <v>3527</v>
      </c>
      <c r="L723" s="158"/>
      <c r="N723" s="158"/>
      <c r="O723" s="158"/>
    </row>
    <row r="724" spans="1:15" s="141" customFormat="1" ht="31.2" x14ac:dyDescent="0.3">
      <c r="A724" s="297" t="s">
        <v>332</v>
      </c>
      <c r="B724" s="203" t="s">
        <v>8</v>
      </c>
      <c r="C724" s="4" t="s">
        <v>22</v>
      </c>
      <c r="D724" s="160" t="s">
        <v>558</v>
      </c>
      <c r="E724" s="360"/>
      <c r="F724" s="165">
        <f t="shared" ref="F724:K724" si="130">F727+F725+F729</f>
        <v>4094</v>
      </c>
      <c r="G724" s="338">
        <f t="shared" si="130"/>
        <v>2685</v>
      </c>
      <c r="H724" s="165">
        <f t="shared" si="130"/>
        <v>4259</v>
      </c>
      <c r="I724" s="338">
        <f t="shared" si="130"/>
        <v>2850</v>
      </c>
      <c r="J724" s="165">
        <f t="shared" si="130"/>
        <v>4281</v>
      </c>
      <c r="K724" s="165">
        <f t="shared" si="130"/>
        <v>2872</v>
      </c>
      <c r="L724" s="158"/>
      <c r="N724" s="158"/>
      <c r="O724" s="158"/>
    </row>
    <row r="725" spans="1:15" s="184" customFormat="1" x14ac:dyDescent="0.3">
      <c r="A725" s="409" t="s">
        <v>122</v>
      </c>
      <c r="B725" s="203" t="s">
        <v>8</v>
      </c>
      <c r="C725" s="4" t="s">
        <v>22</v>
      </c>
      <c r="D725" s="160" t="s">
        <v>558</v>
      </c>
      <c r="E725" s="360">
        <v>200</v>
      </c>
      <c r="F725" s="165">
        <f t="shared" ref="F725:K725" si="131">F726</f>
        <v>2091</v>
      </c>
      <c r="G725" s="338">
        <f t="shared" si="131"/>
        <v>1971</v>
      </c>
      <c r="H725" s="165">
        <f t="shared" si="131"/>
        <v>2230</v>
      </c>
      <c r="I725" s="338">
        <f t="shared" si="131"/>
        <v>2100</v>
      </c>
      <c r="J725" s="165">
        <f t="shared" si="131"/>
        <v>2256.1999999999998</v>
      </c>
      <c r="K725" s="165">
        <f t="shared" si="131"/>
        <v>2116.1999999999998</v>
      </c>
      <c r="L725" s="158"/>
      <c r="N725" s="158"/>
      <c r="O725" s="158"/>
    </row>
    <row r="726" spans="1:15" s="184" customFormat="1" x14ac:dyDescent="0.3">
      <c r="A726" s="409" t="s">
        <v>53</v>
      </c>
      <c r="B726" s="203" t="s">
        <v>8</v>
      </c>
      <c r="C726" s="4" t="s">
        <v>22</v>
      </c>
      <c r="D726" s="160" t="s">
        <v>558</v>
      </c>
      <c r="E726" s="360">
        <v>240</v>
      </c>
      <c r="F726" s="165">
        <f>'ведом. 2024-2026'!AD367</f>
        <v>2091</v>
      </c>
      <c r="G726" s="338">
        <v>1971</v>
      </c>
      <c r="H726" s="165">
        <f>'ведом. 2024-2026'!AE367</f>
        <v>2230</v>
      </c>
      <c r="I726" s="338">
        <v>2100</v>
      </c>
      <c r="J726" s="165">
        <f>'ведом. 2024-2026'!AF367</f>
        <v>2256.1999999999998</v>
      </c>
      <c r="K726" s="165">
        <v>2116.1999999999998</v>
      </c>
      <c r="L726" s="158"/>
      <c r="N726" s="158"/>
      <c r="O726" s="158"/>
    </row>
    <row r="727" spans="1:15" s="141" customFormat="1" x14ac:dyDescent="0.3">
      <c r="A727" s="409" t="s">
        <v>99</v>
      </c>
      <c r="B727" s="203" t="s">
        <v>8</v>
      </c>
      <c r="C727" s="4" t="s">
        <v>22</v>
      </c>
      <c r="D727" s="160" t="s">
        <v>558</v>
      </c>
      <c r="E727" s="360">
        <v>300</v>
      </c>
      <c r="F727" s="165">
        <f t="shared" ref="F727:K727" si="132">F728</f>
        <v>314</v>
      </c>
      <c r="G727" s="338">
        <f>G728</f>
        <v>64</v>
      </c>
      <c r="H727" s="165">
        <f t="shared" si="132"/>
        <v>310</v>
      </c>
      <c r="I727" s="165">
        <f t="shared" si="132"/>
        <v>70</v>
      </c>
      <c r="J727" s="165">
        <f t="shared" si="132"/>
        <v>300.8</v>
      </c>
      <c r="K727" s="165">
        <f t="shared" si="132"/>
        <v>70.8</v>
      </c>
      <c r="L727" s="158"/>
      <c r="N727" s="158"/>
      <c r="O727" s="158"/>
    </row>
    <row r="728" spans="1:15" s="141" customFormat="1" x14ac:dyDescent="0.3">
      <c r="A728" s="409" t="s">
        <v>40</v>
      </c>
      <c r="B728" s="203" t="s">
        <v>8</v>
      </c>
      <c r="C728" s="4" t="s">
        <v>22</v>
      </c>
      <c r="D728" s="160" t="s">
        <v>558</v>
      </c>
      <c r="E728" s="360">
        <v>320</v>
      </c>
      <c r="F728" s="165">
        <f>'ведом. 2024-2026'!AD369</f>
        <v>314</v>
      </c>
      <c r="G728" s="338">
        <v>64</v>
      </c>
      <c r="H728" s="165">
        <f>'ведом. 2024-2026'!AE369</f>
        <v>310</v>
      </c>
      <c r="I728" s="338">
        <v>70</v>
      </c>
      <c r="J728" s="165">
        <f>'ведом. 2024-2026'!AF369</f>
        <v>300.8</v>
      </c>
      <c r="K728" s="165">
        <v>70.8</v>
      </c>
      <c r="L728" s="158"/>
      <c r="N728" s="158"/>
      <c r="O728" s="158"/>
    </row>
    <row r="729" spans="1:15" s="184" customFormat="1" ht="31.2" x14ac:dyDescent="0.3">
      <c r="A729" s="409" t="s">
        <v>62</v>
      </c>
      <c r="B729" s="203" t="s">
        <v>8</v>
      </c>
      <c r="C729" s="4" t="s">
        <v>22</v>
      </c>
      <c r="D729" s="160" t="s">
        <v>558</v>
      </c>
      <c r="E729" s="360">
        <v>600</v>
      </c>
      <c r="F729" s="165">
        <f t="shared" ref="F729:K729" si="133">F730</f>
        <v>1689</v>
      </c>
      <c r="G729" s="338">
        <f t="shared" si="133"/>
        <v>650</v>
      </c>
      <c r="H729" s="165">
        <f t="shared" si="133"/>
        <v>1719</v>
      </c>
      <c r="I729" s="338">
        <f t="shared" si="133"/>
        <v>680</v>
      </c>
      <c r="J729" s="165">
        <f t="shared" si="133"/>
        <v>1724</v>
      </c>
      <c r="K729" s="165">
        <f t="shared" si="133"/>
        <v>685</v>
      </c>
      <c r="L729" s="158"/>
      <c r="N729" s="158"/>
      <c r="O729" s="158"/>
    </row>
    <row r="730" spans="1:15" s="184" customFormat="1" x14ac:dyDescent="0.3">
      <c r="A730" s="409" t="s">
        <v>63</v>
      </c>
      <c r="B730" s="203" t="s">
        <v>8</v>
      </c>
      <c r="C730" s="4" t="s">
        <v>22</v>
      </c>
      <c r="D730" s="160" t="s">
        <v>558</v>
      </c>
      <c r="E730" s="360">
        <v>610</v>
      </c>
      <c r="F730" s="165">
        <f>'ведом. 2024-2026'!AD775</f>
        <v>1689</v>
      </c>
      <c r="G730" s="338">
        <v>650</v>
      </c>
      <c r="H730" s="165">
        <f>'ведом. 2024-2026'!AE775</f>
        <v>1719</v>
      </c>
      <c r="I730" s="338">
        <v>680</v>
      </c>
      <c r="J730" s="165">
        <f>'ведом. 2024-2026'!AF775</f>
        <v>1724</v>
      </c>
      <c r="K730" s="165">
        <v>685</v>
      </c>
      <c r="L730" s="158"/>
      <c r="N730" s="158"/>
      <c r="O730" s="158"/>
    </row>
    <row r="731" spans="1:15" s="141" customFormat="1" ht="31.2" x14ac:dyDescent="0.3">
      <c r="A731" s="409" t="s">
        <v>333</v>
      </c>
      <c r="B731" s="203" t="s">
        <v>8</v>
      </c>
      <c r="C731" s="4" t="s">
        <v>22</v>
      </c>
      <c r="D731" s="160" t="s">
        <v>559</v>
      </c>
      <c r="E731" s="360"/>
      <c r="F731" s="165">
        <f t="shared" ref="F731:K732" si="134">F732</f>
        <v>1700</v>
      </c>
      <c r="G731" s="338">
        <f t="shared" si="134"/>
        <v>600</v>
      </c>
      <c r="H731" s="165">
        <f t="shared" si="134"/>
        <v>1750</v>
      </c>
      <c r="I731" s="338">
        <f t="shared" si="134"/>
        <v>650</v>
      </c>
      <c r="J731" s="165">
        <f t="shared" si="134"/>
        <v>1755</v>
      </c>
      <c r="K731" s="165">
        <f t="shared" si="134"/>
        <v>655</v>
      </c>
      <c r="L731" s="158"/>
      <c r="N731" s="158"/>
      <c r="O731" s="158"/>
    </row>
    <row r="732" spans="1:15" s="141" customFormat="1" ht="31.2" x14ac:dyDescent="0.3">
      <c r="A732" s="409" t="s">
        <v>62</v>
      </c>
      <c r="B732" s="203" t="s">
        <v>8</v>
      </c>
      <c r="C732" s="4" t="s">
        <v>22</v>
      </c>
      <c r="D732" s="160" t="s">
        <v>559</v>
      </c>
      <c r="E732" s="359">
        <v>600</v>
      </c>
      <c r="F732" s="165">
        <f t="shared" si="134"/>
        <v>1700</v>
      </c>
      <c r="G732" s="338">
        <f t="shared" si="134"/>
        <v>600</v>
      </c>
      <c r="H732" s="165">
        <f t="shared" si="134"/>
        <v>1750</v>
      </c>
      <c r="I732" s="338">
        <f t="shared" si="134"/>
        <v>650</v>
      </c>
      <c r="J732" s="165">
        <f t="shared" si="134"/>
        <v>1755</v>
      </c>
      <c r="K732" s="165">
        <f t="shared" si="134"/>
        <v>655</v>
      </c>
      <c r="L732" s="158"/>
      <c r="N732" s="158"/>
      <c r="O732" s="158"/>
    </row>
    <row r="733" spans="1:15" s="141" customFormat="1" x14ac:dyDescent="0.3">
      <c r="A733" s="409" t="s">
        <v>63</v>
      </c>
      <c r="B733" s="203" t="s">
        <v>8</v>
      </c>
      <c r="C733" s="4" t="s">
        <v>22</v>
      </c>
      <c r="D733" s="160" t="s">
        <v>559</v>
      </c>
      <c r="E733" s="359">
        <v>610</v>
      </c>
      <c r="F733" s="165">
        <f>'ведом. 2024-2026'!AD778</f>
        <v>1700</v>
      </c>
      <c r="G733" s="338">
        <v>600</v>
      </c>
      <c r="H733" s="165">
        <f>'ведом. 2024-2026'!AE778</f>
        <v>1750</v>
      </c>
      <c r="I733" s="338">
        <v>650</v>
      </c>
      <c r="J733" s="165">
        <f>'ведом. 2024-2026'!AF778</f>
        <v>1755</v>
      </c>
      <c r="K733" s="165">
        <v>655</v>
      </c>
      <c r="L733" s="158"/>
      <c r="N733" s="158"/>
      <c r="O733" s="158"/>
    </row>
    <row r="734" spans="1:15" s="184" customFormat="1" x14ac:dyDescent="0.3">
      <c r="A734" s="272" t="s">
        <v>243</v>
      </c>
      <c r="B734" s="203" t="s">
        <v>8</v>
      </c>
      <c r="C734" s="4" t="s">
        <v>22</v>
      </c>
      <c r="D734" s="160" t="s">
        <v>244</v>
      </c>
      <c r="E734" s="360"/>
      <c r="F734" s="165">
        <f>F735</f>
        <v>0</v>
      </c>
      <c r="G734" s="165"/>
      <c r="H734" s="165">
        <f>H735</f>
        <v>937</v>
      </c>
      <c r="I734" s="165"/>
      <c r="J734" s="165">
        <f>J735</f>
        <v>0</v>
      </c>
      <c r="K734" s="165">
        <f>K735</f>
        <v>0</v>
      </c>
      <c r="L734" s="158"/>
      <c r="N734" s="158"/>
      <c r="O734" s="158"/>
    </row>
    <row r="735" spans="1:15" s="184" customFormat="1" ht="31.2" x14ac:dyDescent="0.3">
      <c r="A735" s="272" t="s">
        <v>248</v>
      </c>
      <c r="B735" s="203" t="s">
        <v>8</v>
      </c>
      <c r="C735" s="4" t="s">
        <v>22</v>
      </c>
      <c r="D735" s="160" t="s">
        <v>249</v>
      </c>
      <c r="E735" s="369"/>
      <c r="F735" s="165">
        <f t="shared" ref="F735:J736" si="135">F736</f>
        <v>0</v>
      </c>
      <c r="G735" s="338"/>
      <c r="H735" s="165">
        <f t="shared" si="135"/>
        <v>937</v>
      </c>
      <c r="I735" s="165"/>
      <c r="J735" s="165">
        <f t="shared" si="135"/>
        <v>0</v>
      </c>
      <c r="K735" s="165"/>
      <c r="L735" s="158"/>
      <c r="N735" s="158"/>
      <c r="O735" s="158"/>
    </row>
    <row r="736" spans="1:15" s="184" customFormat="1" x14ac:dyDescent="0.3">
      <c r="A736" s="270" t="s">
        <v>364</v>
      </c>
      <c r="B736" s="203" t="s">
        <v>8</v>
      </c>
      <c r="C736" s="4" t="s">
        <v>22</v>
      </c>
      <c r="D736" s="160" t="s">
        <v>365</v>
      </c>
      <c r="E736" s="359"/>
      <c r="F736" s="165">
        <f>F737</f>
        <v>0</v>
      </c>
      <c r="G736" s="165"/>
      <c r="H736" s="165">
        <f t="shared" si="135"/>
        <v>937</v>
      </c>
      <c r="I736" s="165"/>
      <c r="J736" s="165">
        <f t="shared" si="135"/>
        <v>0</v>
      </c>
      <c r="K736" s="165"/>
      <c r="L736" s="158"/>
      <c r="N736" s="158"/>
      <c r="O736" s="158"/>
    </row>
    <row r="737" spans="1:15" s="261" customFormat="1" ht="46.8" x14ac:dyDescent="0.3">
      <c r="A737" s="270" t="s">
        <v>695</v>
      </c>
      <c r="B737" s="203" t="s">
        <v>8</v>
      </c>
      <c r="C737" s="4" t="s">
        <v>22</v>
      </c>
      <c r="D737" s="452" t="s">
        <v>709</v>
      </c>
      <c r="E737" s="359"/>
      <c r="F737" s="165">
        <f>F738</f>
        <v>0</v>
      </c>
      <c r="G737" s="338"/>
      <c r="H737" s="165">
        <f>H738</f>
        <v>937</v>
      </c>
      <c r="I737" s="165"/>
      <c r="J737" s="165">
        <f>J738</f>
        <v>0</v>
      </c>
      <c r="K737" s="165"/>
      <c r="L737" s="260"/>
      <c r="N737" s="260"/>
      <c r="O737" s="260"/>
    </row>
    <row r="738" spans="1:15" s="261" customFormat="1" x14ac:dyDescent="0.3">
      <c r="A738" s="270" t="s">
        <v>122</v>
      </c>
      <c r="B738" s="203" t="s">
        <v>8</v>
      </c>
      <c r="C738" s="4" t="s">
        <v>22</v>
      </c>
      <c r="D738" s="452" t="s">
        <v>709</v>
      </c>
      <c r="E738" s="359">
        <v>200</v>
      </c>
      <c r="F738" s="165">
        <f>F739</f>
        <v>0</v>
      </c>
      <c r="G738" s="338"/>
      <c r="H738" s="165">
        <f>H739</f>
        <v>937</v>
      </c>
      <c r="I738" s="165"/>
      <c r="J738" s="165">
        <f>J739</f>
        <v>0</v>
      </c>
      <c r="K738" s="165"/>
      <c r="L738" s="260"/>
      <c r="N738" s="260"/>
      <c r="O738" s="260"/>
    </row>
    <row r="739" spans="1:15" s="261" customFormat="1" x14ac:dyDescent="0.3">
      <c r="A739" s="270" t="s">
        <v>53</v>
      </c>
      <c r="B739" s="203" t="s">
        <v>8</v>
      </c>
      <c r="C739" s="4" t="s">
        <v>22</v>
      </c>
      <c r="D739" s="452" t="s">
        <v>709</v>
      </c>
      <c r="E739" s="359">
        <v>240</v>
      </c>
      <c r="F739" s="165">
        <f>'ведом. 2024-2026'!AD784</f>
        <v>0</v>
      </c>
      <c r="G739" s="338"/>
      <c r="H739" s="165">
        <f>'ведом. 2024-2026'!AE784</f>
        <v>937</v>
      </c>
      <c r="I739" s="338"/>
      <c r="J739" s="165">
        <f>'ведом. 2024-2026'!AF784</f>
        <v>0</v>
      </c>
      <c r="K739" s="165"/>
      <c r="L739" s="260"/>
      <c r="N739" s="260"/>
      <c r="O739" s="260"/>
    </row>
    <row r="740" spans="1:15" s="141" customFormat="1" x14ac:dyDescent="0.3">
      <c r="A740" s="421" t="s">
        <v>21</v>
      </c>
      <c r="B740" s="205" t="s">
        <v>16</v>
      </c>
      <c r="C740" s="200"/>
      <c r="D740" s="29"/>
      <c r="E740" s="360"/>
      <c r="F740" s="167">
        <f>F741</f>
        <v>177106.69999999998</v>
      </c>
      <c r="G740" s="381">
        <f t="shared" ref="G740:K741" si="136">G741</f>
        <v>11507.2</v>
      </c>
      <c r="H740" s="167">
        <f t="shared" si="136"/>
        <v>111615.5</v>
      </c>
      <c r="I740" s="381">
        <f t="shared" si="136"/>
        <v>702.6</v>
      </c>
      <c r="J740" s="167">
        <f t="shared" si="136"/>
        <v>113211.4</v>
      </c>
      <c r="K740" s="167">
        <f t="shared" si="136"/>
        <v>298.5</v>
      </c>
      <c r="L740" s="158"/>
      <c r="N740" s="158"/>
      <c r="O740" s="158"/>
    </row>
    <row r="741" spans="1:15" s="141" customFormat="1" x14ac:dyDescent="0.3">
      <c r="A741" s="409" t="s">
        <v>66</v>
      </c>
      <c r="B741" s="203" t="s">
        <v>16</v>
      </c>
      <c r="C741" s="4" t="s">
        <v>29</v>
      </c>
      <c r="D741" s="29"/>
      <c r="E741" s="360"/>
      <c r="F741" s="165">
        <f>F742</f>
        <v>177106.69999999998</v>
      </c>
      <c r="G741" s="165">
        <f t="shared" si="136"/>
        <v>11507.2</v>
      </c>
      <c r="H741" s="165">
        <f t="shared" si="136"/>
        <v>111615.5</v>
      </c>
      <c r="I741" s="165">
        <f t="shared" si="136"/>
        <v>702.6</v>
      </c>
      <c r="J741" s="165">
        <f t="shared" si="136"/>
        <v>113211.4</v>
      </c>
      <c r="K741" s="165">
        <f t="shared" si="136"/>
        <v>298.5</v>
      </c>
      <c r="L741" s="158"/>
      <c r="N741" s="158"/>
      <c r="O741" s="158"/>
    </row>
    <row r="742" spans="1:15" s="141" customFormat="1" x14ac:dyDescent="0.3">
      <c r="A742" s="272" t="s">
        <v>635</v>
      </c>
      <c r="B742" s="203" t="s">
        <v>16</v>
      </c>
      <c r="C742" s="4" t="s">
        <v>29</v>
      </c>
      <c r="D742" s="160" t="s">
        <v>116</v>
      </c>
      <c r="E742" s="359"/>
      <c r="F742" s="165">
        <f t="shared" ref="F742:K742" si="137">F743+F752+F771</f>
        <v>177106.69999999998</v>
      </c>
      <c r="G742" s="165">
        <f t="shared" si="137"/>
        <v>11507.2</v>
      </c>
      <c r="H742" s="165">
        <f t="shared" si="137"/>
        <v>111615.5</v>
      </c>
      <c r="I742" s="165">
        <f t="shared" si="137"/>
        <v>702.6</v>
      </c>
      <c r="J742" s="165">
        <f t="shared" si="137"/>
        <v>113211.4</v>
      </c>
      <c r="K742" s="165">
        <f t="shared" si="137"/>
        <v>298.5</v>
      </c>
      <c r="L742" s="158"/>
      <c r="N742" s="158"/>
      <c r="O742" s="158"/>
    </row>
    <row r="743" spans="1:15" s="141" customFormat="1" x14ac:dyDescent="0.3">
      <c r="A743" s="272" t="s">
        <v>540</v>
      </c>
      <c r="B743" s="203" t="s">
        <v>16</v>
      </c>
      <c r="C743" s="4" t="s">
        <v>29</v>
      </c>
      <c r="D743" s="160" t="s">
        <v>328</v>
      </c>
      <c r="E743" s="359"/>
      <c r="F743" s="165">
        <f>F744+F748</f>
        <v>29436.499999999996</v>
      </c>
      <c r="G743" s="687">
        <f t="shared" ref="G743:K743" si="138">G744+G748</f>
        <v>0</v>
      </c>
      <c r="H743" s="687">
        <f t="shared" si="138"/>
        <v>23547.599999999999</v>
      </c>
      <c r="I743" s="687">
        <f t="shared" si="138"/>
        <v>0</v>
      </c>
      <c r="J743" s="687">
        <f t="shared" si="138"/>
        <v>23547.599999999999</v>
      </c>
      <c r="K743" s="687">
        <f t="shared" si="138"/>
        <v>0</v>
      </c>
      <c r="L743" s="158"/>
      <c r="N743" s="158"/>
      <c r="O743" s="158"/>
    </row>
    <row r="744" spans="1:15" s="141" customFormat="1" x14ac:dyDescent="0.3">
      <c r="A744" s="272" t="s">
        <v>329</v>
      </c>
      <c r="B744" s="203" t="s">
        <v>16</v>
      </c>
      <c r="C744" s="4" t="s">
        <v>29</v>
      </c>
      <c r="D744" s="160" t="s">
        <v>330</v>
      </c>
      <c r="E744" s="359"/>
      <c r="F744" s="165">
        <f>F745</f>
        <v>26166.499999999996</v>
      </c>
      <c r="G744" s="338"/>
      <c r="H744" s="165">
        <f>H745</f>
        <v>23547.599999999999</v>
      </c>
      <c r="I744" s="338"/>
      <c r="J744" s="165">
        <f>J745</f>
        <v>23547.599999999999</v>
      </c>
      <c r="K744" s="165"/>
      <c r="L744" s="158"/>
      <c r="N744" s="158"/>
      <c r="O744" s="158"/>
    </row>
    <row r="745" spans="1:15" s="141" customFormat="1" ht="31.2" x14ac:dyDescent="0.3">
      <c r="A745" s="412" t="s">
        <v>264</v>
      </c>
      <c r="B745" s="203" t="s">
        <v>16</v>
      </c>
      <c r="C745" s="4" t="s">
        <v>29</v>
      </c>
      <c r="D745" s="160" t="s">
        <v>265</v>
      </c>
      <c r="E745" s="359"/>
      <c r="F745" s="165">
        <f>F746</f>
        <v>26166.499999999996</v>
      </c>
      <c r="G745" s="338"/>
      <c r="H745" s="165">
        <f>H746</f>
        <v>23547.599999999999</v>
      </c>
      <c r="I745" s="338"/>
      <c r="J745" s="165">
        <f>J746</f>
        <v>23547.599999999999</v>
      </c>
      <c r="K745" s="165"/>
      <c r="L745" s="158"/>
      <c r="N745" s="158"/>
      <c r="O745" s="158"/>
    </row>
    <row r="746" spans="1:15" s="141" customFormat="1" ht="31.2" x14ac:dyDescent="0.3">
      <c r="A746" s="409" t="s">
        <v>62</v>
      </c>
      <c r="B746" s="203" t="s">
        <v>16</v>
      </c>
      <c r="C746" s="4" t="s">
        <v>29</v>
      </c>
      <c r="D746" s="160" t="s">
        <v>265</v>
      </c>
      <c r="E746" s="360">
        <v>600</v>
      </c>
      <c r="F746" s="165">
        <f>F747</f>
        <v>26166.499999999996</v>
      </c>
      <c r="G746" s="338"/>
      <c r="H746" s="165">
        <f>H747</f>
        <v>23547.599999999999</v>
      </c>
      <c r="I746" s="338"/>
      <c r="J746" s="165">
        <f>J747</f>
        <v>23547.599999999999</v>
      </c>
      <c r="K746" s="165"/>
      <c r="L746" s="158"/>
      <c r="N746" s="158"/>
      <c r="O746" s="158"/>
    </row>
    <row r="747" spans="1:15" s="141" customFormat="1" x14ac:dyDescent="0.3">
      <c r="A747" s="409" t="s">
        <v>63</v>
      </c>
      <c r="B747" s="203" t="s">
        <v>16</v>
      </c>
      <c r="C747" s="4" t="s">
        <v>29</v>
      </c>
      <c r="D747" s="160" t="s">
        <v>265</v>
      </c>
      <c r="E747" s="360">
        <v>610</v>
      </c>
      <c r="F747" s="165">
        <f>'ведом. 2024-2026'!AD377</f>
        <v>26166.499999999996</v>
      </c>
      <c r="G747" s="338"/>
      <c r="H747" s="165">
        <f>'ведом. 2024-2026'!AE377</f>
        <v>23547.599999999999</v>
      </c>
      <c r="I747" s="338"/>
      <c r="J747" s="165">
        <f>'ведом. 2024-2026'!AF377</f>
        <v>23547.599999999999</v>
      </c>
      <c r="K747" s="165"/>
      <c r="L747" s="158"/>
      <c r="N747" s="158"/>
      <c r="O747" s="158"/>
    </row>
    <row r="748" spans="1:15" s="683" customFormat="1" ht="46.8" x14ac:dyDescent="0.3">
      <c r="A748" s="565" t="s">
        <v>845</v>
      </c>
      <c r="B748" s="567" t="s">
        <v>16</v>
      </c>
      <c r="C748" s="568" t="s">
        <v>29</v>
      </c>
      <c r="D748" s="573" t="s">
        <v>846</v>
      </c>
      <c r="E748" s="575"/>
      <c r="F748" s="687">
        <f>F749</f>
        <v>3270</v>
      </c>
      <c r="G748" s="687">
        <f t="shared" ref="G748:K750" si="139">G749</f>
        <v>0</v>
      </c>
      <c r="H748" s="687">
        <f t="shared" si="139"/>
        <v>0</v>
      </c>
      <c r="I748" s="687">
        <f t="shared" si="139"/>
        <v>0</v>
      </c>
      <c r="J748" s="687">
        <f t="shared" si="139"/>
        <v>0</v>
      </c>
      <c r="K748" s="687">
        <f t="shared" si="139"/>
        <v>0</v>
      </c>
      <c r="L748" s="686"/>
      <c r="N748" s="686"/>
      <c r="O748" s="686"/>
    </row>
    <row r="749" spans="1:15" s="683" customFormat="1" ht="31.2" x14ac:dyDescent="0.3">
      <c r="A749" s="565" t="s">
        <v>847</v>
      </c>
      <c r="B749" s="567" t="s">
        <v>16</v>
      </c>
      <c r="C749" s="568" t="s">
        <v>29</v>
      </c>
      <c r="D749" s="573" t="s">
        <v>848</v>
      </c>
      <c r="E749" s="575"/>
      <c r="F749" s="687">
        <f>F750</f>
        <v>3270</v>
      </c>
      <c r="G749" s="687">
        <f t="shared" si="139"/>
        <v>0</v>
      </c>
      <c r="H749" s="687">
        <f t="shared" si="139"/>
        <v>0</v>
      </c>
      <c r="I749" s="687">
        <f t="shared" si="139"/>
        <v>0</v>
      </c>
      <c r="J749" s="687">
        <f t="shared" si="139"/>
        <v>0</v>
      </c>
      <c r="K749" s="687">
        <f t="shared" si="139"/>
        <v>0</v>
      </c>
      <c r="L749" s="686"/>
      <c r="N749" s="686"/>
      <c r="O749" s="686"/>
    </row>
    <row r="750" spans="1:15" s="683" customFormat="1" ht="31.2" x14ac:dyDescent="0.3">
      <c r="A750" s="565" t="s">
        <v>62</v>
      </c>
      <c r="B750" s="567" t="s">
        <v>16</v>
      </c>
      <c r="C750" s="568" t="s">
        <v>29</v>
      </c>
      <c r="D750" s="573" t="s">
        <v>848</v>
      </c>
      <c r="E750" s="575">
        <v>600</v>
      </c>
      <c r="F750" s="687">
        <f>F751</f>
        <v>3270</v>
      </c>
      <c r="G750" s="687">
        <f t="shared" si="139"/>
        <v>0</v>
      </c>
      <c r="H750" s="687">
        <f t="shared" si="139"/>
        <v>0</v>
      </c>
      <c r="I750" s="687">
        <f t="shared" si="139"/>
        <v>0</v>
      </c>
      <c r="J750" s="687">
        <f t="shared" si="139"/>
        <v>0</v>
      </c>
      <c r="K750" s="687">
        <f t="shared" si="139"/>
        <v>0</v>
      </c>
      <c r="L750" s="686"/>
      <c r="N750" s="686"/>
      <c r="O750" s="686"/>
    </row>
    <row r="751" spans="1:15" s="683" customFormat="1" x14ac:dyDescent="0.3">
      <c r="A751" s="565" t="s">
        <v>63</v>
      </c>
      <c r="B751" s="567" t="s">
        <v>16</v>
      </c>
      <c r="C751" s="568" t="s">
        <v>29</v>
      </c>
      <c r="D751" s="573" t="s">
        <v>848</v>
      </c>
      <c r="E751" s="575">
        <v>610</v>
      </c>
      <c r="F751" s="687">
        <f>'ведом. 2024-2026'!AD381</f>
        <v>3270</v>
      </c>
      <c r="G751" s="691"/>
      <c r="H751" s="687">
        <f>'ведом. 2024-2026'!AE381</f>
        <v>0</v>
      </c>
      <c r="I751" s="691"/>
      <c r="J751" s="687">
        <f>'ведом. 2024-2026'!AF381</f>
        <v>0</v>
      </c>
      <c r="K751" s="687"/>
      <c r="L751" s="686"/>
      <c r="N751" s="686"/>
      <c r="O751" s="686"/>
    </row>
    <row r="752" spans="1:15" s="141" customFormat="1" x14ac:dyDescent="0.3">
      <c r="A752" s="290" t="s">
        <v>548</v>
      </c>
      <c r="B752" s="203" t="s">
        <v>16</v>
      </c>
      <c r="C752" s="4" t="s">
        <v>29</v>
      </c>
      <c r="D752" s="160" t="s">
        <v>143</v>
      </c>
      <c r="E752" s="370"/>
      <c r="F752" s="165">
        <f>F753+F767+F763</f>
        <v>55074.7</v>
      </c>
      <c r="G752" s="165">
        <f t="shared" ref="G752:K752" si="140">G753+G767</f>
        <v>10295</v>
      </c>
      <c r="H752" s="165">
        <f t="shared" si="140"/>
        <v>33290</v>
      </c>
      <c r="I752" s="165">
        <f t="shared" si="140"/>
        <v>298.5</v>
      </c>
      <c r="J752" s="165">
        <f t="shared" si="140"/>
        <v>33790</v>
      </c>
      <c r="K752" s="165">
        <f t="shared" si="140"/>
        <v>298.5</v>
      </c>
      <c r="L752" s="158"/>
      <c r="N752" s="158"/>
      <c r="O752" s="158"/>
    </row>
    <row r="753" spans="1:15" s="141" customFormat="1" ht="31.2" x14ac:dyDescent="0.3">
      <c r="A753" s="272" t="s">
        <v>266</v>
      </c>
      <c r="B753" s="203" t="s">
        <v>16</v>
      </c>
      <c r="C753" s="4" t="s">
        <v>29</v>
      </c>
      <c r="D753" s="160" t="s">
        <v>144</v>
      </c>
      <c r="E753" s="360"/>
      <c r="F753" s="165">
        <f t="shared" ref="F753:K753" si="141">F754+F757+F760</f>
        <v>34894.699999999997</v>
      </c>
      <c r="G753" s="338">
        <f t="shared" si="141"/>
        <v>295</v>
      </c>
      <c r="H753" s="165">
        <f t="shared" si="141"/>
        <v>33290</v>
      </c>
      <c r="I753" s="338">
        <f t="shared" si="141"/>
        <v>298.5</v>
      </c>
      <c r="J753" s="165">
        <f t="shared" si="141"/>
        <v>33790</v>
      </c>
      <c r="K753" s="165">
        <f t="shared" si="141"/>
        <v>298.5</v>
      </c>
      <c r="L753" s="158"/>
      <c r="N753" s="158"/>
      <c r="O753" s="158"/>
    </row>
    <row r="754" spans="1:15" s="141" customFormat="1" ht="31.2" x14ac:dyDescent="0.3">
      <c r="A754" s="412" t="s">
        <v>267</v>
      </c>
      <c r="B754" s="203" t="s">
        <v>16</v>
      </c>
      <c r="C754" s="4" t="s">
        <v>29</v>
      </c>
      <c r="D754" s="160" t="s">
        <v>268</v>
      </c>
      <c r="E754" s="360"/>
      <c r="F754" s="165">
        <f>F755</f>
        <v>1000</v>
      </c>
      <c r="G754" s="338"/>
      <c r="H754" s="165">
        <f>H755</f>
        <v>1000</v>
      </c>
      <c r="I754" s="338"/>
      <c r="J754" s="165">
        <f>J755</f>
        <v>500</v>
      </c>
      <c r="K754" s="165"/>
      <c r="L754" s="158"/>
      <c r="N754" s="158"/>
      <c r="O754" s="158"/>
    </row>
    <row r="755" spans="1:15" s="141" customFormat="1" ht="31.2" x14ac:dyDescent="0.3">
      <c r="A755" s="409" t="s">
        <v>62</v>
      </c>
      <c r="B755" s="203" t="s">
        <v>16</v>
      </c>
      <c r="C755" s="4" t="s">
        <v>29</v>
      </c>
      <c r="D755" s="160" t="s">
        <v>268</v>
      </c>
      <c r="E755" s="360">
        <v>600</v>
      </c>
      <c r="F755" s="165">
        <f>F756</f>
        <v>1000</v>
      </c>
      <c r="G755" s="338"/>
      <c r="H755" s="165">
        <f>H756</f>
        <v>1000</v>
      </c>
      <c r="I755" s="338"/>
      <c r="J755" s="165">
        <f>J756</f>
        <v>500</v>
      </c>
      <c r="K755" s="165"/>
      <c r="L755" s="158"/>
      <c r="N755" s="158"/>
      <c r="O755" s="158"/>
    </row>
    <row r="756" spans="1:15" s="141" customFormat="1" x14ac:dyDescent="0.3">
      <c r="A756" s="409" t="s">
        <v>63</v>
      </c>
      <c r="B756" s="203" t="s">
        <v>16</v>
      </c>
      <c r="C756" s="4" t="s">
        <v>29</v>
      </c>
      <c r="D756" s="160" t="s">
        <v>268</v>
      </c>
      <c r="E756" s="360">
        <v>610</v>
      </c>
      <c r="F756" s="165">
        <f>'ведом. 2024-2026'!AD386</f>
        <v>1000</v>
      </c>
      <c r="G756" s="338"/>
      <c r="H756" s="165">
        <f>'ведом. 2024-2026'!AE386</f>
        <v>1000</v>
      </c>
      <c r="I756" s="338"/>
      <c r="J756" s="165">
        <f>'ведом. 2024-2026'!AF386</f>
        <v>500</v>
      </c>
      <c r="K756" s="165"/>
      <c r="L756" s="158"/>
      <c r="N756" s="158"/>
      <c r="O756" s="158"/>
    </row>
    <row r="757" spans="1:15" s="141" customFormat="1" ht="31.2" x14ac:dyDescent="0.3">
      <c r="A757" s="409" t="s">
        <v>269</v>
      </c>
      <c r="B757" s="203" t="s">
        <v>16</v>
      </c>
      <c r="C757" s="4" t="s">
        <v>29</v>
      </c>
      <c r="D757" s="160" t="s">
        <v>270</v>
      </c>
      <c r="E757" s="360"/>
      <c r="F757" s="165">
        <f>F758</f>
        <v>33534.1</v>
      </c>
      <c r="G757" s="338"/>
      <c r="H757" s="165">
        <f>H758</f>
        <v>31925.1</v>
      </c>
      <c r="I757" s="338"/>
      <c r="J757" s="165">
        <f>J758</f>
        <v>32925.1</v>
      </c>
      <c r="K757" s="165"/>
      <c r="L757" s="158"/>
      <c r="N757" s="158"/>
      <c r="O757" s="158"/>
    </row>
    <row r="758" spans="1:15" s="141" customFormat="1" ht="31.2" x14ac:dyDescent="0.3">
      <c r="A758" s="409" t="s">
        <v>62</v>
      </c>
      <c r="B758" s="203" t="s">
        <v>16</v>
      </c>
      <c r="C758" s="4" t="s">
        <v>29</v>
      </c>
      <c r="D758" s="160" t="s">
        <v>270</v>
      </c>
      <c r="E758" s="360">
        <v>600</v>
      </c>
      <c r="F758" s="165">
        <f>F759</f>
        <v>33534.1</v>
      </c>
      <c r="G758" s="338"/>
      <c r="H758" s="165">
        <f>H759</f>
        <v>31925.1</v>
      </c>
      <c r="I758" s="338"/>
      <c r="J758" s="165">
        <f>J759</f>
        <v>32925.1</v>
      </c>
      <c r="K758" s="165"/>
      <c r="L758" s="158"/>
      <c r="N758" s="158"/>
      <c r="O758" s="158"/>
    </row>
    <row r="759" spans="1:15" s="141" customFormat="1" x14ac:dyDescent="0.3">
      <c r="A759" s="409" t="s">
        <v>63</v>
      </c>
      <c r="B759" s="203" t="s">
        <v>16</v>
      </c>
      <c r="C759" s="4" t="s">
        <v>29</v>
      </c>
      <c r="D759" s="160" t="s">
        <v>270</v>
      </c>
      <c r="E759" s="360">
        <v>610</v>
      </c>
      <c r="F759" s="165">
        <f>'ведом. 2024-2026'!AD389</f>
        <v>33534.1</v>
      </c>
      <c r="G759" s="338"/>
      <c r="H759" s="165">
        <f>'ведом. 2024-2026'!AE389</f>
        <v>31925.1</v>
      </c>
      <c r="I759" s="338"/>
      <c r="J759" s="165">
        <f>'ведом. 2024-2026'!AF389</f>
        <v>32925.1</v>
      </c>
      <c r="K759" s="165"/>
      <c r="L759" s="158"/>
      <c r="N759" s="158"/>
      <c r="O759" s="158"/>
    </row>
    <row r="760" spans="1:15" s="184" customFormat="1" ht="31.2" x14ac:dyDescent="0.3">
      <c r="A760" s="409" t="s">
        <v>551</v>
      </c>
      <c r="B760" s="203" t="s">
        <v>16</v>
      </c>
      <c r="C760" s="4" t="s">
        <v>29</v>
      </c>
      <c r="D760" s="160" t="s">
        <v>437</v>
      </c>
      <c r="E760" s="360"/>
      <c r="F760" s="165">
        <f t="shared" ref="F760:K761" si="142">F761</f>
        <v>360.6</v>
      </c>
      <c r="G760" s="338">
        <f t="shared" si="142"/>
        <v>295</v>
      </c>
      <c r="H760" s="165">
        <f t="shared" si="142"/>
        <v>364.9</v>
      </c>
      <c r="I760" s="338">
        <f t="shared" si="142"/>
        <v>298.5</v>
      </c>
      <c r="J760" s="165">
        <f t="shared" si="142"/>
        <v>364.9</v>
      </c>
      <c r="K760" s="165">
        <f t="shared" si="142"/>
        <v>298.5</v>
      </c>
      <c r="L760" s="158"/>
      <c r="N760" s="158"/>
      <c r="O760" s="158"/>
    </row>
    <row r="761" spans="1:15" s="184" customFormat="1" ht="31.2" x14ac:dyDescent="0.3">
      <c r="A761" s="409" t="s">
        <v>62</v>
      </c>
      <c r="B761" s="203" t="s">
        <v>16</v>
      </c>
      <c r="C761" s="4" t="s">
        <v>29</v>
      </c>
      <c r="D761" s="160" t="s">
        <v>437</v>
      </c>
      <c r="E761" s="360">
        <v>600</v>
      </c>
      <c r="F761" s="165">
        <f t="shared" si="142"/>
        <v>360.6</v>
      </c>
      <c r="G761" s="338">
        <f t="shared" si="142"/>
        <v>295</v>
      </c>
      <c r="H761" s="165">
        <f t="shared" si="142"/>
        <v>364.9</v>
      </c>
      <c r="I761" s="338">
        <f t="shared" si="142"/>
        <v>298.5</v>
      </c>
      <c r="J761" s="165">
        <f t="shared" si="142"/>
        <v>364.9</v>
      </c>
      <c r="K761" s="165">
        <f t="shared" si="142"/>
        <v>298.5</v>
      </c>
      <c r="L761" s="158"/>
      <c r="N761" s="158"/>
      <c r="O761" s="158"/>
    </row>
    <row r="762" spans="1:15" s="184" customFormat="1" x14ac:dyDescent="0.3">
      <c r="A762" s="409" t="s">
        <v>63</v>
      </c>
      <c r="B762" s="203" t="s">
        <v>16</v>
      </c>
      <c r="C762" s="4" t="s">
        <v>29</v>
      </c>
      <c r="D762" s="160" t="s">
        <v>437</v>
      </c>
      <c r="E762" s="360">
        <v>610</v>
      </c>
      <c r="F762" s="165">
        <f>'ведом. 2024-2026'!AD392</f>
        <v>360.6</v>
      </c>
      <c r="G762" s="338">
        <v>295</v>
      </c>
      <c r="H762" s="165">
        <f>'ведом. 2024-2026'!AE392</f>
        <v>364.9</v>
      </c>
      <c r="I762" s="338">
        <v>298.5</v>
      </c>
      <c r="J762" s="165">
        <f>'ведом. 2024-2026'!AF392</f>
        <v>364.9</v>
      </c>
      <c r="K762" s="165">
        <v>298.5</v>
      </c>
      <c r="L762" s="158"/>
      <c r="N762" s="158"/>
      <c r="O762" s="158"/>
    </row>
    <row r="763" spans="1:15" s="683" customFormat="1" ht="46.8" x14ac:dyDescent="0.3">
      <c r="A763" s="409" t="s">
        <v>821</v>
      </c>
      <c r="B763" s="203" t="s">
        <v>16</v>
      </c>
      <c r="C763" s="505" t="s">
        <v>29</v>
      </c>
      <c r="D763" s="323" t="s">
        <v>823</v>
      </c>
      <c r="E763" s="360"/>
      <c r="F763" s="687">
        <f>F764</f>
        <v>180</v>
      </c>
      <c r="G763" s="687"/>
      <c r="H763" s="687">
        <f t="shared" ref="H763:J763" si="143">H764</f>
        <v>0</v>
      </c>
      <c r="I763" s="687"/>
      <c r="J763" s="687">
        <f t="shared" si="143"/>
        <v>0</v>
      </c>
      <c r="K763" s="687"/>
      <c r="L763" s="686"/>
      <c r="N763" s="686"/>
      <c r="O763" s="686"/>
    </row>
    <row r="764" spans="1:15" s="683" customFormat="1" x14ac:dyDescent="0.3">
      <c r="A764" s="409" t="s">
        <v>822</v>
      </c>
      <c r="B764" s="203" t="s">
        <v>16</v>
      </c>
      <c r="C764" s="505" t="s">
        <v>29</v>
      </c>
      <c r="D764" s="323" t="s">
        <v>824</v>
      </c>
      <c r="E764" s="360"/>
      <c r="F764" s="687">
        <f>F765</f>
        <v>180</v>
      </c>
      <c r="G764" s="687"/>
      <c r="H764" s="687">
        <f t="shared" ref="H764:J764" si="144">H765</f>
        <v>0</v>
      </c>
      <c r="I764" s="687"/>
      <c r="J764" s="687">
        <f t="shared" si="144"/>
        <v>0</v>
      </c>
      <c r="K764" s="687"/>
      <c r="L764" s="686"/>
      <c r="N764" s="686"/>
      <c r="O764" s="686"/>
    </row>
    <row r="765" spans="1:15" s="683" customFormat="1" ht="31.2" x14ac:dyDescent="0.3">
      <c r="A765" s="409" t="s">
        <v>62</v>
      </c>
      <c r="B765" s="203" t="s">
        <v>16</v>
      </c>
      <c r="C765" s="505" t="s">
        <v>29</v>
      </c>
      <c r="D765" s="323" t="s">
        <v>824</v>
      </c>
      <c r="E765" s="360">
        <v>600</v>
      </c>
      <c r="F765" s="687">
        <f>F766</f>
        <v>180</v>
      </c>
      <c r="G765" s="687"/>
      <c r="H765" s="687">
        <f t="shared" ref="H765:J765" si="145">H766</f>
        <v>0</v>
      </c>
      <c r="I765" s="687"/>
      <c r="J765" s="687">
        <f t="shared" si="145"/>
        <v>0</v>
      </c>
      <c r="K765" s="687"/>
      <c r="L765" s="686"/>
      <c r="N765" s="686"/>
      <c r="O765" s="686"/>
    </row>
    <row r="766" spans="1:15" s="683" customFormat="1" x14ac:dyDescent="0.3">
      <c r="A766" s="409" t="s">
        <v>63</v>
      </c>
      <c r="B766" s="203" t="s">
        <v>16</v>
      </c>
      <c r="C766" s="505" t="s">
        <v>29</v>
      </c>
      <c r="D766" s="323" t="s">
        <v>824</v>
      </c>
      <c r="E766" s="360">
        <v>610</v>
      </c>
      <c r="F766" s="687">
        <f>'ведом. 2024-2026'!AD396</f>
        <v>180</v>
      </c>
      <c r="G766" s="691"/>
      <c r="H766" s="687">
        <f>'ведом. 2024-2026'!AE396</f>
        <v>0</v>
      </c>
      <c r="I766" s="691"/>
      <c r="J766" s="687">
        <f>'ведом. 2024-2026'!AF396</f>
        <v>0</v>
      </c>
      <c r="K766" s="687"/>
      <c r="L766" s="686"/>
      <c r="N766" s="686"/>
      <c r="O766" s="686"/>
    </row>
    <row r="767" spans="1:15" s="184" customFormat="1" x14ac:dyDescent="0.3">
      <c r="A767" s="409" t="s">
        <v>734</v>
      </c>
      <c r="B767" s="203" t="s">
        <v>16</v>
      </c>
      <c r="C767" s="4" t="s">
        <v>29</v>
      </c>
      <c r="D767" s="323" t="s">
        <v>736</v>
      </c>
      <c r="E767" s="477"/>
      <c r="F767" s="165">
        <f>F768</f>
        <v>20000</v>
      </c>
      <c r="G767" s="165">
        <f t="shared" ref="G767:J768" si="146">G768</f>
        <v>10000</v>
      </c>
      <c r="H767" s="165">
        <f t="shared" si="146"/>
        <v>0</v>
      </c>
      <c r="I767" s="165"/>
      <c r="J767" s="165">
        <f t="shared" si="146"/>
        <v>0</v>
      </c>
      <c r="K767" s="165"/>
      <c r="L767" s="158"/>
      <c r="N767" s="158"/>
      <c r="O767" s="158"/>
    </row>
    <row r="768" spans="1:15" s="184" customFormat="1" x14ac:dyDescent="0.3">
      <c r="A768" s="409" t="s">
        <v>735</v>
      </c>
      <c r="B768" s="203" t="s">
        <v>16</v>
      </c>
      <c r="C768" s="4" t="s">
        <v>29</v>
      </c>
      <c r="D768" s="323" t="s">
        <v>737</v>
      </c>
      <c r="E768" s="477"/>
      <c r="F768" s="165">
        <f>F769</f>
        <v>20000</v>
      </c>
      <c r="G768" s="165">
        <f t="shared" si="146"/>
        <v>10000</v>
      </c>
      <c r="H768" s="165">
        <f t="shared" si="146"/>
        <v>0</v>
      </c>
      <c r="I768" s="165"/>
      <c r="J768" s="165">
        <f t="shared" si="146"/>
        <v>0</v>
      </c>
      <c r="K768" s="165"/>
      <c r="L768" s="158"/>
      <c r="N768" s="158"/>
      <c r="O768" s="158"/>
    </row>
    <row r="769" spans="1:15" s="184" customFormat="1" ht="31.2" x14ac:dyDescent="0.3">
      <c r="A769" s="409" t="s">
        <v>62</v>
      </c>
      <c r="B769" s="203" t="s">
        <v>16</v>
      </c>
      <c r="C769" s="4" t="s">
        <v>29</v>
      </c>
      <c r="D769" s="323" t="s">
        <v>737</v>
      </c>
      <c r="E769" s="477">
        <v>600</v>
      </c>
      <c r="F769" s="165">
        <f>F770</f>
        <v>20000</v>
      </c>
      <c r="G769" s="165">
        <f>G770</f>
        <v>10000</v>
      </c>
      <c r="H769" s="165">
        <f>H770</f>
        <v>0</v>
      </c>
      <c r="I769" s="165"/>
      <c r="J769" s="165">
        <f>J770</f>
        <v>0</v>
      </c>
      <c r="K769" s="165"/>
      <c r="L769" s="158"/>
      <c r="N769" s="158"/>
      <c r="O769" s="158"/>
    </row>
    <row r="770" spans="1:15" s="184" customFormat="1" x14ac:dyDescent="0.3">
      <c r="A770" s="409" t="s">
        <v>63</v>
      </c>
      <c r="B770" s="203" t="s">
        <v>16</v>
      </c>
      <c r="C770" s="4" t="s">
        <v>29</v>
      </c>
      <c r="D770" s="323" t="s">
        <v>737</v>
      </c>
      <c r="E770" s="477">
        <v>610</v>
      </c>
      <c r="F770" s="165">
        <f>'ведом. 2024-2026'!AD400</f>
        <v>20000</v>
      </c>
      <c r="G770" s="338">
        <v>10000</v>
      </c>
      <c r="H770" s="165">
        <f>'ведом. 2024-2026'!AE400</f>
        <v>0</v>
      </c>
      <c r="I770" s="338"/>
      <c r="J770" s="165">
        <f>'ведом. 2024-2026'!AF400</f>
        <v>0</v>
      </c>
      <c r="K770" s="165"/>
      <c r="L770" s="158"/>
      <c r="N770" s="158"/>
      <c r="O770" s="158"/>
    </row>
    <row r="771" spans="1:15" s="141" customFormat="1" ht="31.2" x14ac:dyDescent="0.3">
      <c r="A771" s="272" t="s">
        <v>542</v>
      </c>
      <c r="B771" s="203" t="s">
        <v>16</v>
      </c>
      <c r="C771" s="4" t="s">
        <v>29</v>
      </c>
      <c r="D771" s="160" t="s">
        <v>271</v>
      </c>
      <c r="E771" s="360"/>
      <c r="F771" s="165">
        <f>F772+F782+F789+F800+F796</f>
        <v>92595.499999999985</v>
      </c>
      <c r="G771" s="513">
        <f t="shared" ref="G771:J771" si="147">G772+G782+G789+G800+G796</f>
        <v>1212.2</v>
      </c>
      <c r="H771" s="513">
        <f t="shared" si="147"/>
        <v>54777.9</v>
      </c>
      <c r="I771" s="513">
        <f t="shared" si="147"/>
        <v>404.1</v>
      </c>
      <c r="J771" s="513">
        <f t="shared" si="147"/>
        <v>55873.8</v>
      </c>
      <c r="K771" s="165"/>
      <c r="L771" s="158"/>
      <c r="N771" s="158"/>
      <c r="O771" s="158"/>
    </row>
    <row r="772" spans="1:15" s="141" customFormat="1" x14ac:dyDescent="0.3">
      <c r="A772" s="272" t="s">
        <v>378</v>
      </c>
      <c r="B772" s="203" t="s">
        <v>16</v>
      </c>
      <c r="C772" s="4" t="s">
        <v>29</v>
      </c>
      <c r="D772" s="160" t="s">
        <v>543</v>
      </c>
      <c r="E772" s="360"/>
      <c r="F772" s="165">
        <f>F773</f>
        <v>14507.9</v>
      </c>
      <c r="G772" s="338"/>
      <c r="H772" s="165">
        <f>H773</f>
        <v>0</v>
      </c>
      <c r="I772" s="338"/>
      <c r="J772" s="165">
        <f>J773</f>
        <v>0</v>
      </c>
      <c r="K772" s="165"/>
      <c r="L772" s="158"/>
      <c r="N772" s="158"/>
      <c r="O772" s="158"/>
    </row>
    <row r="773" spans="1:15" s="141" customFormat="1" x14ac:dyDescent="0.3">
      <c r="A773" s="412" t="s">
        <v>272</v>
      </c>
      <c r="B773" s="203" t="s">
        <v>16</v>
      </c>
      <c r="C773" s="4" t="s">
        <v>29</v>
      </c>
      <c r="D773" s="160" t="s">
        <v>611</v>
      </c>
      <c r="E773" s="360"/>
      <c r="F773" s="165">
        <f>F774+F779</f>
        <v>14507.9</v>
      </c>
      <c r="G773" s="338"/>
      <c r="H773" s="165">
        <f>H774+H779</f>
        <v>0</v>
      </c>
      <c r="I773" s="338"/>
      <c r="J773" s="165">
        <f>J774+J779</f>
        <v>0</v>
      </c>
      <c r="K773" s="165"/>
      <c r="L773" s="158"/>
      <c r="N773" s="158"/>
      <c r="O773" s="158"/>
    </row>
    <row r="774" spans="1:15" s="141" customFormat="1" ht="31.2" x14ac:dyDescent="0.3">
      <c r="A774" s="409" t="s">
        <v>273</v>
      </c>
      <c r="B774" s="203" t="s">
        <v>16</v>
      </c>
      <c r="C774" s="4" t="s">
        <v>29</v>
      </c>
      <c r="D774" s="160" t="s">
        <v>612</v>
      </c>
      <c r="E774" s="360"/>
      <c r="F774" s="165">
        <f>F777+F775</f>
        <v>14072.9</v>
      </c>
      <c r="G774" s="338"/>
      <c r="H774" s="165">
        <f>H777+H775</f>
        <v>0</v>
      </c>
      <c r="I774" s="338"/>
      <c r="J774" s="165">
        <f>J777+J775</f>
        <v>0</v>
      </c>
      <c r="K774" s="165"/>
      <c r="L774" s="158"/>
      <c r="N774" s="158"/>
      <c r="O774" s="158"/>
    </row>
    <row r="775" spans="1:15" s="184" customFormat="1" x14ac:dyDescent="0.3">
      <c r="A775" s="409" t="s">
        <v>122</v>
      </c>
      <c r="B775" s="203" t="s">
        <v>16</v>
      </c>
      <c r="C775" s="4" t="s">
        <v>29</v>
      </c>
      <c r="D775" s="160" t="s">
        <v>612</v>
      </c>
      <c r="E775" s="360">
        <v>200</v>
      </c>
      <c r="F775" s="165">
        <f>F776</f>
        <v>2300</v>
      </c>
      <c r="G775" s="338"/>
      <c r="H775" s="165">
        <f>H776</f>
        <v>0</v>
      </c>
      <c r="I775" s="338"/>
      <c r="J775" s="165">
        <f>J776</f>
        <v>0</v>
      </c>
      <c r="K775" s="165"/>
      <c r="L775" s="158"/>
      <c r="N775" s="158"/>
      <c r="O775" s="158"/>
    </row>
    <row r="776" spans="1:15" s="184" customFormat="1" x14ac:dyDescent="0.3">
      <c r="A776" s="409" t="s">
        <v>53</v>
      </c>
      <c r="B776" s="203" t="s">
        <v>16</v>
      </c>
      <c r="C776" s="4" t="s">
        <v>29</v>
      </c>
      <c r="D776" s="160" t="s">
        <v>612</v>
      </c>
      <c r="E776" s="360">
        <v>240</v>
      </c>
      <c r="F776" s="165">
        <f>'ведом. 2024-2026'!AD406</f>
        <v>2300</v>
      </c>
      <c r="G776" s="338"/>
      <c r="H776" s="165">
        <f>'ведом. 2024-2026'!AE406</f>
        <v>0</v>
      </c>
      <c r="I776" s="338"/>
      <c r="J776" s="165">
        <f>'ведом. 2024-2026'!AF406</f>
        <v>0</v>
      </c>
      <c r="K776" s="165"/>
      <c r="L776" s="158"/>
      <c r="N776" s="158"/>
      <c r="O776" s="158"/>
    </row>
    <row r="777" spans="1:15" s="141" customFormat="1" ht="31.2" x14ac:dyDescent="0.3">
      <c r="A777" s="409" t="s">
        <v>62</v>
      </c>
      <c r="B777" s="203" t="s">
        <v>16</v>
      </c>
      <c r="C777" s="4" t="s">
        <v>29</v>
      </c>
      <c r="D777" s="160" t="s">
        <v>612</v>
      </c>
      <c r="E777" s="360">
        <v>600</v>
      </c>
      <c r="F777" s="165">
        <f>F778</f>
        <v>11772.9</v>
      </c>
      <c r="G777" s="338"/>
      <c r="H777" s="165">
        <f>H778</f>
        <v>0</v>
      </c>
      <c r="I777" s="338"/>
      <c r="J777" s="165">
        <f>J778</f>
        <v>0</v>
      </c>
      <c r="K777" s="165"/>
      <c r="L777" s="158"/>
      <c r="N777" s="158"/>
      <c r="O777" s="158"/>
    </row>
    <row r="778" spans="1:15" s="141" customFormat="1" x14ac:dyDescent="0.3">
      <c r="A778" s="409" t="s">
        <v>63</v>
      </c>
      <c r="B778" s="203" t="s">
        <v>16</v>
      </c>
      <c r="C778" s="4" t="s">
        <v>29</v>
      </c>
      <c r="D778" s="160" t="s">
        <v>612</v>
      </c>
      <c r="E778" s="360">
        <v>610</v>
      </c>
      <c r="F778" s="165">
        <f>'ведом. 2024-2026'!AD408+'ведом. 2024-2026'!AD793</f>
        <v>11772.9</v>
      </c>
      <c r="G778" s="338"/>
      <c r="H778" s="165">
        <f>'ведом. 2024-2026'!AE408</f>
        <v>0</v>
      </c>
      <c r="I778" s="338"/>
      <c r="J778" s="165">
        <f>'ведом. 2024-2026'!AF408</f>
        <v>0</v>
      </c>
      <c r="K778" s="165"/>
      <c r="L778" s="158"/>
      <c r="N778" s="158"/>
      <c r="O778" s="158"/>
    </row>
    <row r="779" spans="1:15" s="141" customFormat="1" ht="31.2" x14ac:dyDescent="0.3">
      <c r="A779" s="409" t="s">
        <v>274</v>
      </c>
      <c r="B779" s="203" t="s">
        <v>16</v>
      </c>
      <c r="C779" s="4" t="s">
        <v>29</v>
      </c>
      <c r="D779" s="160" t="s">
        <v>613</v>
      </c>
      <c r="E779" s="360"/>
      <c r="F779" s="165">
        <f>F780</f>
        <v>435</v>
      </c>
      <c r="G779" s="338"/>
      <c r="H779" s="165">
        <f>H780</f>
        <v>0</v>
      </c>
      <c r="I779" s="338"/>
      <c r="J779" s="165">
        <f>J780</f>
        <v>0</v>
      </c>
      <c r="K779" s="165"/>
      <c r="L779" s="158"/>
      <c r="N779" s="158"/>
      <c r="O779" s="158"/>
    </row>
    <row r="780" spans="1:15" s="141" customFormat="1" ht="31.2" x14ac:dyDescent="0.3">
      <c r="A780" s="409" t="s">
        <v>62</v>
      </c>
      <c r="B780" s="203" t="s">
        <v>16</v>
      </c>
      <c r="C780" s="4" t="s">
        <v>29</v>
      </c>
      <c r="D780" s="160" t="s">
        <v>613</v>
      </c>
      <c r="E780" s="360">
        <v>600</v>
      </c>
      <c r="F780" s="165">
        <f>F781</f>
        <v>435</v>
      </c>
      <c r="G780" s="338"/>
      <c r="H780" s="165">
        <f>H781</f>
        <v>0</v>
      </c>
      <c r="I780" s="338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09" t="s">
        <v>63</v>
      </c>
      <c r="B781" s="203" t="s">
        <v>16</v>
      </c>
      <c r="C781" s="4" t="s">
        <v>29</v>
      </c>
      <c r="D781" s="160" t="s">
        <v>613</v>
      </c>
      <c r="E781" s="360">
        <v>610</v>
      </c>
      <c r="F781" s="165">
        <f>'ведом. 2024-2026'!AD411</f>
        <v>435</v>
      </c>
      <c r="G781" s="338"/>
      <c r="H781" s="165">
        <f>'ведом. 2024-2026'!AE411</f>
        <v>0</v>
      </c>
      <c r="I781" s="338"/>
      <c r="J781" s="165">
        <f>'ведом. 2024-2026'!AF411</f>
        <v>0</v>
      </c>
      <c r="K781" s="165"/>
      <c r="L781" s="158"/>
      <c r="N781" s="158"/>
      <c r="O781" s="158"/>
    </row>
    <row r="782" spans="1:15" s="141" customFormat="1" ht="31.2" x14ac:dyDescent="0.3">
      <c r="A782" s="273" t="s">
        <v>379</v>
      </c>
      <c r="B782" s="203" t="s">
        <v>16</v>
      </c>
      <c r="C782" s="4" t="s">
        <v>29</v>
      </c>
      <c r="D782" s="160" t="s">
        <v>544</v>
      </c>
      <c r="E782" s="360"/>
      <c r="F782" s="165">
        <f>F783+F786</f>
        <v>72355.399999999994</v>
      </c>
      <c r="G782" s="338"/>
      <c r="H782" s="165">
        <f>H783+H786</f>
        <v>54373.8</v>
      </c>
      <c r="I782" s="338"/>
      <c r="J782" s="165">
        <f>J783+J786</f>
        <v>55873.8</v>
      </c>
      <c r="K782" s="165"/>
      <c r="L782" s="158"/>
      <c r="N782" s="158"/>
      <c r="O782" s="158"/>
    </row>
    <row r="783" spans="1:15" s="211" customFormat="1" ht="46.8" x14ac:dyDescent="0.3">
      <c r="A783" s="345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3" s="213" t="str">
        <f>'ведом. 2024-2026'!Z413</f>
        <v>08</v>
      </c>
      <c r="C783" s="212" t="str">
        <f>'ведом. 2024-2026'!AA413</f>
        <v>01</v>
      </c>
      <c r="D783" s="160" t="s">
        <v>545</v>
      </c>
      <c r="E783" s="378"/>
      <c r="F783" s="209">
        <f t="shared" ref="F783:J784" si="148">F784</f>
        <v>34244.5</v>
      </c>
      <c r="G783" s="386"/>
      <c r="H783" s="209">
        <f t="shared" si="148"/>
        <v>23373.8</v>
      </c>
      <c r="I783" s="386"/>
      <c r="J783" s="209">
        <f t="shared" si="148"/>
        <v>25873.8</v>
      </c>
      <c r="K783" s="209"/>
      <c r="L783" s="210"/>
      <c r="N783" s="210"/>
      <c r="O783" s="210"/>
    </row>
    <row r="784" spans="1:15" s="211" customFormat="1" ht="31.2" x14ac:dyDescent="0.3">
      <c r="A784" s="345" t="str">
        <f>'ведом. 2024-2026'!X414</f>
        <v>Предоставление субсидий бюджетным, автономным учреждениям и иным некоммерческим организациям</v>
      </c>
      <c r="B784" s="213" t="str">
        <f>'ведом. 2024-2026'!Z414</f>
        <v>08</v>
      </c>
      <c r="C784" s="212" t="str">
        <f>'ведом. 2024-2026'!AA414</f>
        <v>01</v>
      </c>
      <c r="D784" s="160" t="s">
        <v>545</v>
      </c>
      <c r="E784" s="378">
        <f>'ведом. 2024-2026'!AC414</f>
        <v>600</v>
      </c>
      <c r="F784" s="209">
        <f t="shared" si="148"/>
        <v>34244.5</v>
      </c>
      <c r="G784" s="386"/>
      <c r="H784" s="209">
        <f t="shared" si="148"/>
        <v>23373.8</v>
      </c>
      <c r="I784" s="386"/>
      <c r="J784" s="209">
        <f t="shared" si="148"/>
        <v>25873.8</v>
      </c>
      <c r="K784" s="209"/>
      <c r="L784" s="210"/>
      <c r="N784" s="210"/>
      <c r="O784" s="210"/>
    </row>
    <row r="785" spans="1:15" s="211" customFormat="1" x14ac:dyDescent="0.3">
      <c r="A785" s="345" t="str">
        <f>'ведом. 2024-2026'!X415</f>
        <v>Субсидии бюджетным учреждениям</v>
      </c>
      <c r="B785" s="213" t="str">
        <f>'ведом. 2024-2026'!Z415</f>
        <v>08</v>
      </c>
      <c r="C785" s="212" t="str">
        <f>'ведом. 2024-2026'!AA415</f>
        <v>01</v>
      </c>
      <c r="D785" s="160" t="s">
        <v>545</v>
      </c>
      <c r="E785" s="378">
        <f>'ведом. 2024-2026'!AC415</f>
        <v>610</v>
      </c>
      <c r="F785" s="209">
        <f>'ведом. 2024-2026'!AD415</f>
        <v>34244.5</v>
      </c>
      <c r="G785" s="386"/>
      <c r="H785" s="209">
        <f>'ведом. 2024-2026'!AE415</f>
        <v>23373.8</v>
      </c>
      <c r="I785" s="386"/>
      <c r="J785" s="209">
        <f>'ведом. 2024-2026'!AF415</f>
        <v>25873.8</v>
      </c>
      <c r="K785" s="209"/>
      <c r="L785" s="210"/>
      <c r="N785" s="210"/>
      <c r="O785" s="210"/>
    </row>
    <row r="786" spans="1:15" s="211" customFormat="1" ht="46.8" x14ac:dyDescent="0.3">
      <c r="A786" s="345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6" s="213" t="str">
        <f>'ведом. 2024-2026'!Z416</f>
        <v>08</v>
      </c>
      <c r="C786" s="212" t="str">
        <f>'ведом. 2024-2026'!AA416</f>
        <v>01</v>
      </c>
      <c r="D786" s="160" t="s">
        <v>546</v>
      </c>
      <c r="E786" s="378"/>
      <c r="F786" s="209">
        <f>F787</f>
        <v>38110.9</v>
      </c>
      <c r="G786" s="386"/>
      <c r="H786" s="209">
        <f>H787</f>
        <v>31000</v>
      </c>
      <c r="I786" s="386"/>
      <c r="J786" s="209">
        <f>J787</f>
        <v>30000</v>
      </c>
      <c r="K786" s="209"/>
      <c r="L786" s="210"/>
      <c r="N786" s="210"/>
      <c r="O786" s="210"/>
    </row>
    <row r="787" spans="1:15" s="211" customFormat="1" ht="31.2" x14ac:dyDescent="0.3">
      <c r="A787" s="345" t="str">
        <f>'ведом. 2024-2026'!X417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2024-2026'!Z417</f>
        <v>08</v>
      </c>
      <c r="C787" s="212" t="str">
        <f>'ведом. 2024-2026'!AA417</f>
        <v>01</v>
      </c>
      <c r="D787" s="160" t="s">
        <v>546</v>
      </c>
      <c r="E787" s="378">
        <f>'ведом. 2024-2026'!AC417</f>
        <v>600</v>
      </c>
      <c r="F787" s="209">
        <f>F788</f>
        <v>38110.9</v>
      </c>
      <c r="G787" s="386"/>
      <c r="H787" s="209">
        <f>H788</f>
        <v>31000</v>
      </c>
      <c r="I787" s="386"/>
      <c r="J787" s="209">
        <f>J788</f>
        <v>30000</v>
      </c>
      <c r="K787" s="209"/>
      <c r="L787" s="210"/>
      <c r="N787" s="210"/>
      <c r="O787" s="210"/>
    </row>
    <row r="788" spans="1:15" s="211" customFormat="1" x14ac:dyDescent="0.3">
      <c r="A788" s="345" t="str">
        <f>'ведом. 2024-2026'!X418</f>
        <v>Субсидии бюджетным учреждениям</v>
      </c>
      <c r="B788" s="213" t="str">
        <f>'ведом. 2024-2026'!Z418</f>
        <v>08</v>
      </c>
      <c r="C788" s="212" t="str">
        <f>'ведом. 2024-2026'!AA418</f>
        <v>01</v>
      </c>
      <c r="D788" s="160" t="s">
        <v>546</v>
      </c>
      <c r="E788" s="378">
        <f>'ведом. 2024-2026'!AC418</f>
        <v>610</v>
      </c>
      <c r="F788" s="209">
        <f>'ведом. 2024-2026'!AD418</f>
        <v>38110.9</v>
      </c>
      <c r="G788" s="386"/>
      <c r="H788" s="209">
        <f>'ведом. 2024-2026'!AE418</f>
        <v>31000</v>
      </c>
      <c r="I788" s="386"/>
      <c r="J788" s="209">
        <f>'ведом. 2024-2026'!AF418</f>
        <v>30000</v>
      </c>
      <c r="K788" s="209"/>
      <c r="L788" s="210"/>
      <c r="N788" s="210"/>
      <c r="O788" s="210"/>
    </row>
    <row r="789" spans="1:15" s="211" customFormat="1" ht="46.8" x14ac:dyDescent="0.3">
      <c r="A789" s="270" t="s">
        <v>775</v>
      </c>
      <c r="B789" s="1" t="s">
        <v>16</v>
      </c>
      <c r="C789" s="4" t="s">
        <v>29</v>
      </c>
      <c r="D789" s="323" t="s">
        <v>776</v>
      </c>
      <c r="E789" s="477"/>
      <c r="F789" s="209">
        <f>F790+F793</f>
        <v>4360</v>
      </c>
      <c r="G789" s="209"/>
      <c r="H789" s="209">
        <f t="shared" ref="H789:J791" si="149">H790</f>
        <v>0</v>
      </c>
      <c r="I789" s="209"/>
      <c r="J789" s="209">
        <f t="shared" si="149"/>
        <v>0</v>
      </c>
      <c r="K789" s="209"/>
      <c r="L789" s="210"/>
      <c r="N789" s="210"/>
      <c r="O789" s="210"/>
    </row>
    <row r="790" spans="1:15" s="211" customFormat="1" ht="31.2" x14ac:dyDescent="0.3">
      <c r="A790" s="270" t="s">
        <v>777</v>
      </c>
      <c r="B790" s="1" t="s">
        <v>16</v>
      </c>
      <c r="C790" s="4" t="s">
        <v>29</v>
      </c>
      <c r="D790" s="323" t="s">
        <v>778</v>
      </c>
      <c r="E790" s="477"/>
      <c r="F790" s="209">
        <f>F791</f>
        <v>4300</v>
      </c>
      <c r="G790" s="209"/>
      <c r="H790" s="209">
        <f t="shared" si="149"/>
        <v>0</v>
      </c>
      <c r="I790" s="209"/>
      <c r="J790" s="209">
        <f t="shared" si="149"/>
        <v>0</v>
      </c>
      <c r="K790" s="209"/>
      <c r="L790" s="210"/>
      <c r="N790" s="210"/>
      <c r="O790" s="210"/>
    </row>
    <row r="791" spans="1:15" s="211" customFormat="1" ht="31.2" x14ac:dyDescent="0.3">
      <c r="A791" s="270" t="s">
        <v>62</v>
      </c>
      <c r="B791" s="1" t="s">
        <v>16</v>
      </c>
      <c r="C791" s="4" t="s">
        <v>29</v>
      </c>
      <c r="D791" s="323" t="s">
        <v>778</v>
      </c>
      <c r="E791" s="477">
        <v>600</v>
      </c>
      <c r="F791" s="209">
        <f>F792</f>
        <v>4300</v>
      </c>
      <c r="G791" s="209"/>
      <c r="H791" s="209">
        <f t="shared" si="149"/>
        <v>0</v>
      </c>
      <c r="I791" s="209"/>
      <c r="J791" s="209">
        <f t="shared" si="149"/>
        <v>0</v>
      </c>
      <c r="K791" s="209"/>
      <c r="L791" s="210"/>
      <c r="N791" s="210"/>
      <c r="O791" s="210"/>
    </row>
    <row r="792" spans="1:15" s="211" customFormat="1" x14ac:dyDescent="0.3">
      <c r="A792" s="270" t="s">
        <v>63</v>
      </c>
      <c r="B792" s="1" t="s">
        <v>16</v>
      </c>
      <c r="C792" s="4" t="s">
        <v>29</v>
      </c>
      <c r="D792" s="323" t="s">
        <v>778</v>
      </c>
      <c r="E792" s="477">
        <v>610</v>
      </c>
      <c r="F792" s="209">
        <f>'ведом. 2024-2026'!AD422</f>
        <v>4300</v>
      </c>
      <c r="G792" s="386"/>
      <c r="H792" s="209">
        <f>'ведом. 2024-2026'!AE422</f>
        <v>0</v>
      </c>
      <c r="I792" s="386"/>
      <c r="J792" s="209">
        <f>'ведом. 2024-2026'!AF422</f>
        <v>0</v>
      </c>
      <c r="K792" s="209"/>
      <c r="L792" s="210"/>
      <c r="N792" s="210"/>
      <c r="O792" s="210"/>
    </row>
    <row r="793" spans="1:15" s="690" customFormat="1" ht="31.2" x14ac:dyDescent="0.3">
      <c r="A793" s="270" t="s">
        <v>818</v>
      </c>
      <c r="B793" s="16" t="s">
        <v>16</v>
      </c>
      <c r="C793" s="201" t="s">
        <v>29</v>
      </c>
      <c r="D793" s="323" t="s">
        <v>817</v>
      </c>
      <c r="E793" s="524"/>
      <c r="F793" s="516">
        <f>F794</f>
        <v>60</v>
      </c>
      <c r="G793" s="516"/>
      <c r="H793" s="516">
        <f t="shared" ref="H793:J793" si="150">H794</f>
        <v>0</v>
      </c>
      <c r="I793" s="516"/>
      <c r="J793" s="516">
        <f t="shared" si="150"/>
        <v>0</v>
      </c>
      <c r="K793" s="516"/>
      <c r="L793" s="689"/>
      <c r="N793" s="689"/>
      <c r="O793" s="689"/>
    </row>
    <row r="794" spans="1:15" s="690" customFormat="1" ht="31.2" x14ac:dyDescent="0.3">
      <c r="A794" s="270" t="s">
        <v>62</v>
      </c>
      <c r="B794" s="16" t="s">
        <v>16</v>
      </c>
      <c r="C794" s="201" t="s">
        <v>29</v>
      </c>
      <c r="D794" s="323" t="s">
        <v>817</v>
      </c>
      <c r="E794" s="524">
        <v>600</v>
      </c>
      <c r="F794" s="516">
        <f>F795</f>
        <v>60</v>
      </c>
      <c r="G794" s="516"/>
      <c r="H794" s="516">
        <f t="shared" ref="H794:J794" si="151">H795</f>
        <v>0</v>
      </c>
      <c r="I794" s="516"/>
      <c r="J794" s="516">
        <f t="shared" si="151"/>
        <v>0</v>
      </c>
      <c r="K794" s="516"/>
      <c r="L794" s="689"/>
      <c r="N794" s="689"/>
      <c r="O794" s="689"/>
    </row>
    <row r="795" spans="1:15" s="690" customFormat="1" x14ac:dyDescent="0.3">
      <c r="A795" s="270" t="s">
        <v>63</v>
      </c>
      <c r="B795" s="16" t="s">
        <v>16</v>
      </c>
      <c r="C795" s="201" t="s">
        <v>29</v>
      </c>
      <c r="D795" s="323" t="s">
        <v>817</v>
      </c>
      <c r="E795" s="524">
        <v>610</v>
      </c>
      <c r="F795" s="516">
        <f>'ведом. 2024-2026'!AD425</f>
        <v>60</v>
      </c>
      <c r="G795" s="386"/>
      <c r="H795" s="516">
        <v>0</v>
      </c>
      <c r="I795" s="386"/>
      <c r="J795" s="516">
        <v>0</v>
      </c>
      <c r="K795" s="516"/>
      <c r="L795" s="689"/>
      <c r="N795" s="689"/>
      <c r="O795" s="689"/>
    </row>
    <row r="796" spans="1:15" s="518" customFormat="1" ht="31.2" x14ac:dyDescent="0.3">
      <c r="A796" s="270" t="s">
        <v>810</v>
      </c>
      <c r="B796" s="504" t="s">
        <v>16</v>
      </c>
      <c r="C796" s="505" t="s">
        <v>29</v>
      </c>
      <c r="D796" s="323" t="s">
        <v>812</v>
      </c>
      <c r="E796" s="524"/>
      <c r="F796" s="516">
        <f>F797</f>
        <v>160</v>
      </c>
      <c r="G796" s="516"/>
      <c r="H796" s="516">
        <f t="shared" ref="H796:J796" si="152">H797</f>
        <v>0</v>
      </c>
      <c r="I796" s="516"/>
      <c r="J796" s="516">
        <f t="shared" si="152"/>
        <v>0</v>
      </c>
      <c r="K796" s="516"/>
      <c r="L796" s="517"/>
      <c r="N796" s="517"/>
      <c r="O796" s="517"/>
    </row>
    <row r="797" spans="1:15" s="518" customFormat="1" x14ac:dyDescent="0.3">
      <c r="A797" s="270" t="s">
        <v>811</v>
      </c>
      <c r="B797" s="504" t="s">
        <v>16</v>
      </c>
      <c r="C797" s="505" t="s">
        <v>29</v>
      </c>
      <c r="D797" s="323" t="s">
        <v>813</v>
      </c>
      <c r="E797" s="524"/>
      <c r="F797" s="516">
        <f>F798</f>
        <v>160</v>
      </c>
      <c r="G797" s="516"/>
      <c r="H797" s="516">
        <f t="shared" ref="H797:J797" si="153">H798</f>
        <v>0</v>
      </c>
      <c r="I797" s="516"/>
      <c r="J797" s="516">
        <f t="shared" si="153"/>
        <v>0</v>
      </c>
      <c r="K797" s="516"/>
      <c r="L797" s="517"/>
      <c r="N797" s="517"/>
      <c r="O797" s="517"/>
    </row>
    <row r="798" spans="1:15" s="518" customFormat="1" ht="31.2" x14ac:dyDescent="0.3">
      <c r="A798" s="270" t="s">
        <v>62</v>
      </c>
      <c r="B798" s="504" t="s">
        <v>16</v>
      </c>
      <c r="C798" s="505" t="s">
        <v>29</v>
      </c>
      <c r="D798" s="323" t="s">
        <v>813</v>
      </c>
      <c r="E798" s="524">
        <v>600</v>
      </c>
      <c r="F798" s="516">
        <f>F799</f>
        <v>160</v>
      </c>
      <c r="G798" s="516"/>
      <c r="H798" s="516">
        <f t="shared" ref="H798:J798" si="154">H799</f>
        <v>0</v>
      </c>
      <c r="I798" s="516"/>
      <c r="J798" s="516">
        <f t="shared" si="154"/>
        <v>0</v>
      </c>
      <c r="K798" s="516"/>
      <c r="L798" s="517"/>
      <c r="N798" s="517"/>
      <c r="O798" s="517"/>
    </row>
    <row r="799" spans="1:15" s="518" customFormat="1" x14ac:dyDescent="0.3">
      <c r="A799" s="270" t="s">
        <v>63</v>
      </c>
      <c r="B799" s="504" t="s">
        <v>16</v>
      </c>
      <c r="C799" s="505" t="s">
        <v>29</v>
      </c>
      <c r="D799" s="323" t="s">
        <v>813</v>
      </c>
      <c r="E799" s="524">
        <v>610</v>
      </c>
      <c r="F799" s="516">
        <f>'ведом. 2024-2026'!AD429</f>
        <v>160</v>
      </c>
      <c r="G799" s="386"/>
      <c r="H799" s="516">
        <f>'ведом. 2024-2026'!AE429</f>
        <v>0</v>
      </c>
      <c r="I799" s="386"/>
      <c r="J799" s="516">
        <f>'ведом. 2024-2026'!AF429</f>
        <v>0</v>
      </c>
      <c r="K799" s="516"/>
      <c r="L799" s="517"/>
      <c r="N799" s="517"/>
      <c r="O799" s="517"/>
    </row>
    <row r="800" spans="1:15" s="211" customFormat="1" ht="31.2" x14ac:dyDescent="0.3">
      <c r="A800" s="270" t="s">
        <v>786</v>
      </c>
      <c r="B800" s="1" t="s">
        <v>16</v>
      </c>
      <c r="C800" s="4" t="s">
        <v>29</v>
      </c>
      <c r="D800" s="323" t="s">
        <v>787</v>
      </c>
      <c r="E800" s="477"/>
      <c r="F800" s="209">
        <f>F801</f>
        <v>1212.2</v>
      </c>
      <c r="G800" s="209">
        <f t="shared" ref="G800:J802" si="155">G801</f>
        <v>1212.2</v>
      </c>
      <c r="H800" s="209">
        <f t="shared" si="155"/>
        <v>404.1</v>
      </c>
      <c r="I800" s="209">
        <f t="shared" si="155"/>
        <v>404.1</v>
      </c>
      <c r="J800" s="209">
        <f t="shared" si="155"/>
        <v>0</v>
      </c>
      <c r="K800" s="209"/>
      <c r="L800" s="210"/>
      <c r="N800" s="210"/>
      <c r="O800" s="210"/>
    </row>
    <row r="801" spans="1:15" s="211" customFormat="1" ht="31.2" x14ac:dyDescent="0.3">
      <c r="A801" s="270" t="s">
        <v>788</v>
      </c>
      <c r="B801" s="1" t="s">
        <v>16</v>
      </c>
      <c r="C801" s="4" t="s">
        <v>29</v>
      </c>
      <c r="D801" s="323" t="s">
        <v>789</v>
      </c>
      <c r="E801" s="477"/>
      <c r="F801" s="209">
        <f>F802</f>
        <v>1212.2</v>
      </c>
      <c r="G801" s="209">
        <f t="shared" si="155"/>
        <v>1212.2</v>
      </c>
      <c r="H801" s="209">
        <f t="shared" si="155"/>
        <v>404.1</v>
      </c>
      <c r="I801" s="209">
        <f t="shared" si="155"/>
        <v>404.1</v>
      </c>
      <c r="J801" s="209">
        <f t="shared" si="155"/>
        <v>0</v>
      </c>
      <c r="K801" s="209"/>
      <c r="L801" s="210"/>
      <c r="N801" s="210"/>
      <c r="O801" s="210"/>
    </row>
    <row r="802" spans="1:15" s="211" customFormat="1" ht="31.2" x14ac:dyDescent="0.3">
      <c r="A802" s="270" t="s">
        <v>62</v>
      </c>
      <c r="B802" s="1" t="s">
        <v>16</v>
      </c>
      <c r="C802" s="4" t="s">
        <v>29</v>
      </c>
      <c r="D802" s="323" t="s">
        <v>789</v>
      </c>
      <c r="E802" s="477">
        <v>600</v>
      </c>
      <c r="F802" s="209">
        <f>F803</f>
        <v>1212.2</v>
      </c>
      <c r="G802" s="209">
        <f t="shared" si="155"/>
        <v>1212.2</v>
      </c>
      <c r="H802" s="209">
        <f t="shared" si="155"/>
        <v>404.1</v>
      </c>
      <c r="I802" s="209">
        <f t="shared" si="155"/>
        <v>404.1</v>
      </c>
      <c r="J802" s="209">
        <f t="shared" si="155"/>
        <v>0</v>
      </c>
      <c r="K802" s="209"/>
      <c r="L802" s="210"/>
      <c r="N802" s="210"/>
      <c r="O802" s="210"/>
    </row>
    <row r="803" spans="1:15" s="211" customFormat="1" x14ac:dyDescent="0.3">
      <c r="A803" s="270" t="s">
        <v>63</v>
      </c>
      <c r="B803" s="1" t="s">
        <v>16</v>
      </c>
      <c r="C803" s="4" t="s">
        <v>29</v>
      </c>
      <c r="D803" s="323" t="s">
        <v>789</v>
      </c>
      <c r="E803" s="477">
        <v>610</v>
      </c>
      <c r="F803" s="209">
        <f>'ведом. 2024-2026'!AD433</f>
        <v>1212.2</v>
      </c>
      <c r="G803" s="386">
        <f>F803</f>
        <v>1212.2</v>
      </c>
      <c r="H803" s="209">
        <f>'ведом. 2024-2026'!AE433</f>
        <v>404.1</v>
      </c>
      <c r="I803" s="386">
        <f>H803</f>
        <v>404.1</v>
      </c>
      <c r="J803" s="209">
        <f>'ведом. 2024-2026'!AF433</f>
        <v>0</v>
      </c>
      <c r="K803" s="209"/>
      <c r="L803" s="210"/>
      <c r="N803" s="210"/>
      <c r="O803" s="210"/>
    </row>
    <row r="804" spans="1:15" s="518" customFormat="1" x14ac:dyDescent="0.3">
      <c r="A804" s="270" t="s">
        <v>792</v>
      </c>
      <c r="B804" s="504" t="s">
        <v>22</v>
      </c>
      <c r="C804" s="505"/>
      <c r="D804" s="323"/>
      <c r="E804" s="524"/>
      <c r="F804" s="516">
        <f t="shared" ref="F804:F810" si="156">F805</f>
        <v>280</v>
      </c>
      <c r="G804" s="516"/>
      <c r="H804" s="516">
        <f t="shared" ref="H804:J809" si="157">H805</f>
        <v>0</v>
      </c>
      <c r="I804" s="516"/>
      <c r="J804" s="516">
        <f t="shared" si="157"/>
        <v>0</v>
      </c>
      <c r="K804" s="516"/>
      <c r="L804" s="517"/>
      <c r="N804" s="517"/>
      <c r="O804" s="517"/>
    </row>
    <row r="805" spans="1:15" s="518" customFormat="1" x14ac:dyDescent="0.3">
      <c r="A805" s="270" t="s">
        <v>793</v>
      </c>
      <c r="B805" s="504" t="s">
        <v>22</v>
      </c>
      <c r="C805" s="505" t="s">
        <v>22</v>
      </c>
      <c r="D805" s="323"/>
      <c r="E805" s="524"/>
      <c r="F805" s="516">
        <f t="shared" si="156"/>
        <v>280</v>
      </c>
      <c r="G805" s="516"/>
      <c r="H805" s="516">
        <f t="shared" si="157"/>
        <v>0</v>
      </c>
      <c r="I805" s="516"/>
      <c r="J805" s="516">
        <f t="shared" si="157"/>
        <v>0</v>
      </c>
      <c r="K805" s="516"/>
      <c r="L805" s="517"/>
      <c r="N805" s="517"/>
      <c r="O805" s="517"/>
    </row>
    <row r="806" spans="1:15" s="518" customFormat="1" x14ac:dyDescent="0.3">
      <c r="A806" s="270" t="s">
        <v>790</v>
      </c>
      <c r="B806" s="504" t="s">
        <v>22</v>
      </c>
      <c r="C806" s="505" t="s">
        <v>22</v>
      </c>
      <c r="D806" s="323" t="s">
        <v>794</v>
      </c>
      <c r="E806" s="524"/>
      <c r="F806" s="516">
        <f t="shared" si="156"/>
        <v>280</v>
      </c>
      <c r="G806" s="516"/>
      <c r="H806" s="516">
        <f t="shared" si="157"/>
        <v>0</v>
      </c>
      <c r="I806" s="516"/>
      <c r="J806" s="516">
        <f t="shared" si="157"/>
        <v>0</v>
      </c>
      <c r="K806" s="516"/>
      <c r="L806" s="517"/>
      <c r="N806" s="517"/>
      <c r="O806" s="517"/>
    </row>
    <row r="807" spans="1:15" s="518" customFormat="1" x14ac:dyDescent="0.3">
      <c r="A807" s="270" t="s">
        <v>791</v>
      </c>
      <c r="B807" s="504" t="s">
        <v>22</v>
      </c>
      <c r="C807" s="505" t="s">
        <v>22</v>
      </c>
      <c r="D807" s="323" t="s">
        <v>795</v>
      </c>
      <c r="E807" s="524"/>
      <c r="F807" s="516">
        <f t="shared" si="156"/>
        <v>280</v>
      </c>
      <c r="G807" s="516"/>
      <c r="H807" s="516">
        <f t="shared" si="157"/>
        <v>0</v>
      </c>
      <c r="I807" s="516"/>
      <c r="J807" s="516">
        <f t="shared" si="157"/>
        <v>0</v>
      </c>
      <c r="K807" s="516"/>
      <c r="L807" s="517"/>
      <c r="N807" s="517"/>
      <c r="O807" s="517"/>
    </row>
    <row r="808" spans="1:15" s="518" customFormat="1" ht="31.2" x14ac:dyDescent="0.3">
      <c r="A808" s="270" t="s">
        <v>798</v>
      </c>
      <c r="B808" s="504" t="s">
        <v>22</v>
      </c>
      <c r="C808" s="505" t="s">
        <v>22</v>
      </c>
      <c r="D808" s="323" t="s">
        <v>797</v>
      </c>
      <c r="E808" s="524"/>
      <c r="F808" s="516">
        <f t="shared" si="156"/>
        <v>280</v>
      </c>
      <c r="G808" s="516"/>
      <c r="H808" s="516">
        <f t="shared" si="157"/>
        <v>0</v>
      </c>
      <c r="I808" s="516"/>
      <c r="J808" s="516">
        <f t="shared" si="157"/>
        <v>0</v>
      </c>
      <c r="K808" s="516"/>
      <c r="L808" s="517"/>
      <c r="N808" s="517"/>
      <c r="O808" s="517"/>
    </row>
    <row r="809" spans="1:15" s="518" customFormat="1" ht="46.8" x14ac:dyDescent="0.3">
      <c r="A809" s="270" t="s">
        <v>796</v>
      </c>
      <c r="B809" s="504" t="s">
        <v>22</v>
      </c>
      <c r="C809" s="505" t="s">
        <v>22</v>
      </c>
      <c r="D809" s="323" t="s">
        <v>799</v>
      </c>
      <c r="E809" s="524"/>
      <c r="F809" s="516">
        <f t="shared" si="156"/>
        <v>280</v>
      </c>
      <c r="G809" s="516"/>
      <c r="H809" s="516">
        <f t="shared" si="157"/>
        <v>0</v>
      </c>
      <c r="I809" s="516"/>
      <c r="J809" s="516">
        <f t="shared" si="157"/>
        <v>0</v>
      </c>
      <c r="K809" s="516"/>
      <c r="L809" s="517"/>
      <c r="N809" s="517"/>
      <c r="O809" s="517"/>
    </row>
    <row r="810" spans="1:15" s="518" customFormat="1" x14ac:dyDescent="0.3">
      <c r="A810" s="515" t="s">
        <v>99</v>
      </c>
      <c r="B810" s="504" t="s">
        <v>22</v>
      </c>
      <c r="C810" s="505" t="s">
        <v>22</v>
      </c>
      <c r="D810" s="323" t="s">
        <v>799</v>
      </c>
      <c r="E810" s="505">
        <v>300</v>
      </c>
      <c r="F810" s="516">
        <f t="shared" si="156"/>
        <v>280</v>
      </c>
      <c r="G810" s="516"/>
      <c r="H810" s="516">
        <f>H811</f>
        <v>0</v>
      </c>
      <c r="I810" s="516"/>
      <c r="J810" s="516">
        <f>J811</f>
        <v>0</v>
      </c>
      <c r="K810" s="516"/>
      <c r="L810" s="517"/>
      <c r="N810" s="517"/>
      <c r="O810" s="517"/>
    </row>
    <row r="811" spans="1:15" s="518" customFormat="1" x14ac:dyDescent="0.3">
      <c r="A811" s="515" t="s">
        <v>40</v>
      </c>
      <c r="B811" s="504" t="s">
        <v>22</v>
      </c>
      <c r="C811" s="505" t="s">
        <v>22</v>
      </c>
      <c r="D811" s="323" t="s">
        <v>799</v>
      </c>
      <c r="E811" s="505">
        <v>320</v>
      </c>
      <c r="F811" s="516">
        <f>'ведом. 2024-2026'!AD441</f>
        <v>280</v>
      </c>
      <c r="G811" s="386"/>
      <c r="H811" s="516">
        <f>'ведом. 2024-2026'!AE441</f>
        <v>0</v>
      </c>
      <c r="I811" s="386"/>
      <c r="J811" s="516">
        <f>'ведом. 2024-2026'!AF441</f>
        <v>0</v>
      </c>
      <c r="K811" s="516"/>
      <c r="L811" s="517"/>
      <c r="N811" s="517"/>
      <c r="O811" s="517"/>
    </row>
    <row r="812" spans="1:15" s="141" customFormat="1" x14ac:dyDescent="0.3">
      <c r="A812" s="421" t="s">
        <v>96</v>
      </c>
      <c r="B812" s="205" t="s">
        <v>36</v>
      </c>
      <c r="C812" s="195"/>
      <c r="D812" s="299"/>
      <c r="E812" s="364"/>
      <c r="F812" s="167">
        <f t="shared" ref="F812:K812" si="158">F813+F825+F853+F820</f>
        <v>95996.5</v>
      </c>
      <c r="G812" s="381">
        <f t="shared" si="158"/>
        <v>73274</v>
      </c>
      <c r="H812" s="167">
        <f t="shared" si="158"/>
        <v>105857.5</v>
      </c>
      <c r="I812" s="381">
        <f t="shared" si="158"/>
        <v>83462.3</v>
      </c>
      <c r="J812" s="167">
        <f t="shared" si="158"/>
        <v>63712.5</v>
      </c>
      <c r="K812" s="167">
        <f t="shared" si="158"/>
        <v>40586.800000000003</v>
      </c>
      <c r="L812" s="158"/>
      <c r="M812" s="141">
        <v>0</v>
      </c>
      <c r="N812" s="158"/>
      <c r="O812" s="158"/>
    </row>
    <row r="813" spans="1:15" s="141" customFormat="1" x14ac:dyDescent="0.3">
      <c r="A813" s="409" t="s">
        <v>57</v>
      </c>
      <c r="B813" s="203">
        <v>10</v>
      </c>
      <c r="C813" s="4" t="s">
        <v>29</v>
      </c>
      <c r="D813" s="29"/>
      <c r="E813" s="371"/>
      <c r="F813" s="165">
        <f>F814</f>
        <v>8208.1999999999989</v>
      </c>
      <c r="G813" s="338"/>
      <c r="H813" s="165">
        <f>H814</f>
        <v>7824.5</v>
      </c>
      <c r="I813" s="338"/>
      <c r="J813" s="165">
        <f>J814</f>
        <v>7824.4999999999991</v>
      </c>
      <c r="K813" s="165"/>
      <c r="L813" s="158"/>
      <c r="N813" s="158"/>
      <c r="O813" s="158"/>
    </row>
    <row r="814" spans="1:15" s="141" customFormat="1" x14ac:dyDescent="0.3">
      <c r="A814" s="272" t="s">
        <v>306</v>
      </c>
      <c r="B814" s="203">
        <v>10</v>
      </c>
      <c r="C814" s="4" t="s">
        <v>29</v>
      </c>
      <c r="D814" s="160" t="s">
        <v>111</v>
      </c>
      <c r="E814" s="371"/>
      <c r="F814" s="165">
        <f>F816</f>
        <v>8208.1999999999989</v>
      </c>
      <c r="G814" s="338"/>
      <c r="H814" s="165">
        <f>H816</f>
        <v>7824.5</v>
      </c>
      <c r="I814" s="338"/>
      <c r="J814" s="165">
        <f>J816</f>
        <v>7824.4999999999991</v>
      </c>
      <c r="K814" s="165"/>
      <c r="L814" s="158"/>
      <c r="N814" s="158"/>
      <c r="O814" s="158"/>
    </row>
    <row r="815" spans="1:15" s="184" customFormat="1" x14ac:dyDescent="0.3">
      <c r="A815" s="294" t="s">
        <v>307</v>
      </c>
      <c r="B815" s="203">
        <v>10</v>
      </c>
      <c r="C815" s="4" t="s">
        <v>29</v>
      </c>
      <c r="D815" s="160" t="s">
        <v>120</v>
      </c>
      <c r="E815" s="371"/>
      <c r="F815" s="165">
        <f>F816</f>
        <v>8208.1999999999989</v>
      </c>
      <c r="G815" s="338"/>
      <c r="H815" s="165">
        <f>H816</f>
        <v>7824.5</v>
      </c>
      <c r="I815" s="338"/>
      <c r="J815" s="165">
        <f>J816</f>
        <v>7824.4999999999991</v>
      </c>
      <c r="K815" s="165"/>
      <c r="L815" s="158"/>
      <c r="N815" s="158"/>
      <c r="O815" s="158"/>
    </row>
    <row r="816" spans="1:15" s="141" customFormat="1" ht="31.2" x14ac:dyDescent="0.3">
      <c r="A816" s="276" t="s">
        <v>514</v>
      </c>
      <c r="B816" s="203">
        <v>10</v>
      </c>
      <c r="C816" s="4" t="s">
        <v>29</v>
      </c>
      <c r="D816" s="160" t="s">
        <v>513</v>
      </c>
      <c r="E816" s="371"/>
      <c r="F816" s="165">
        <f>F819</f>
        <v>8208.1999999999989</v>
      </c>
      <c r="G816" s="338"/>
      <c r="H816" s="165">
        <f>H819</f>
        <v>7824.5</v>
      </c>
      <c r="I816" s="338"/>
      <c r="J816" s="165">
        <f>J819</f>
        <v>7824.4999999999991</v>
      </c>
      <c r="K816" s="165"/>
      <c r="L816" s="158"/>
      <c r="N816" s="158"/>
      <c r="O816" s="158"/>
    </row>
    <row r="817" spans="1:15" s="141" customFormat="1" ht="31.2" x14ac:dyDescent="0.3">
      <c r="A817" s="274" t="s">
        <v>309</v>
      </c>
      <c r="B817" s="203">
        <v>10</v>
      </c>
      <c r="C817" s="4" t="s">
        <v>29</v>
      </c>
      <c r="D817" s="160" t="s">
        <v>512</v>
      </c>
      <c r="E817" s="371"/>
      <c r="F817" s="165">
        <f>F818</f>
        <v>8208.1999999999989</v>
      </c>
      <c r="G817" s="338"/>
      <c r="H817" s="165">
        <f>H818</f>
        <v>7824.5</v>
      </c>
      <c r="I817" s="338"/>
      <c r="J817" s="165">
        <f>J818</f>
        <v>7824.4999999999991</v>
      </c>
      <c r="K817" s="165"/>
      <c r="L817" s="158"/>
      <c r="N817" s="158"/>
      <c r="O817" s="158"/>
    </row>
    <row r="818" spans="1:15" s="141" customFormat="1" x14ac:dyDescent="0.3">
      <c r="A818" s="409" t="s">
        <v>99</v>
      </c>
      <c r="B818" s="203">
        <v>10</v>
      </c>
      <c r="C818" s="4" t="s">
        <v>29</v>
      </c>
      <c r="D818" s="160" t="s">
        <v>512</v>
      </c>
      <c r="E818" s="360">
        <v>300</v>
      </c>
      <c r="F818" s="165">
        <f>F819</f>
        <v>8208.1999999999989</v>
      </c>
      <c r="G818" s="338"/>
      <c r="H818" s="165">
        <f>H819</f>
        <v>7824.5</v>
      </c>
      <c r="I818" s="338"/>
      <c r="J818" s="165">
        <f>J819</f>
        <v>7824.4999999999991</v>
      </c>
      <c r="K818" s="165"/>
      <c r="L818" s="158"/>
      <c r="N818" s="158"/>
      <c r="O818" s="158"/>
    </row>
    <row r="819" spans="1:15" s="141" customFormat="1" x14ac:dyDescent="0.3">
      <c r="A819" s="409" t="s">
        <v>40</v>
      </c>
      <c r="B819" s="203">
        <v>10</v>
      </c>
      <c r="C819" s="4" t="s">
        <v>29</v>
      </c>
      <c r="D819" s="160" t="s">
        <v>512</v>
      </c>
      <c r="E819" s="360">
        <v>320</v>
      </c>
      <c r="F819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19" s="338"/>
      <c r="H819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19" s="338"/>
      <c r="J819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19" s="165"/>
      <c r="L819" s="158"/>
      <c r="N819" s="158"/>
      <c r="O819" s="158"/>
    </row>
    <row r="820" spans="1:15" s="184" customFormat="1" x14ac:dyDescent="0.3">
      <c r="A820" s="270" t="s">
        <v>60</v>
      </c>
      <c r="B820" s="203">
        <v>10</v>
      </c>
      <c r="C820" s="4" t="s">
        <v>7</v>
      </c>
      <c r="D820" s="160"/>
      <c r="E820" s="360"/>
      <c r="F820" s="165">
        <f>F821</f>
        <v>420</v>
      </c>
      <c r="G820" s="165"/>
      <c r="H820" s="165">
        <f>H821</f>
        <v>0</v>
      </c>
      <c r="I820" s="165"/>
      <c r="J820" s="165">
        <f>J821</f>
        <v>0</v>
      </c>
      <c r="K820" s="165"/>
      <c r="L820" s="158"/>
      <c r="N820" s="158"/>
      <c r="O820" s="158"/>
    </row>
    <row r="821" spans="1:15" s="184" customFormat="1" x14ac:dyDescent="0.3">
      <c r="A821" s="470" t="s">
        <v>350</v>
      </c>
      <c r="B821" s="1">
        <v>10</v>
      </c>
      <c r="C821" s="1" t="s">
        <v>7</v>
      </c>
      <c r="D821" s="475" t="s">
        <v>140</v>
      </c>
      <c r="E821" s="476"/>
      <c r="F821" s="165">
        <f>F822</f>
        <v>420</v>
      </c>
      <c r="G821" s="165"/>
      <c r="H821" s="165">
        <f t="shared" ref="H821:J823" si="159">H822</f>
        <v>0</v>
      </c>
      <c r="I821" s="165"/>
      <c r="J821" s="165">
        <f t="shared" si="159"/>
        <v>0</v>
      </c>
      <c r="K821" s="165"/>
      <c r="L821" s="158"/>
      <c r="N821" s="158"/>
      <c r="O821" s="158"/>
    </row>
    <row r="822" spans="1:15" s="184" customFormat="1" x14ac:dyDescent="0.3">
      <c r="A822" s="474" t="s">
        <v>700</v>
      </c>
      <c r="B822" s="1">
        <v>10</v>
      </c>
      <c r="C822" s="1" t="s">
        <v>7</v>
      </c>
      <c r="D822" s="455" t="s">
        <v>699</v>
      </c>
      <c r="E822" s="476"/>
      <c r="F822" s="165">
        <f>F823</f>
        <v>420</v>
      </c>
      <c r="G822" s="165"/>
      <c r="H822" s="165">
        <f t="shared" si="159"/>
        <v>0</v>
      </c>
      <c r="I822" s="165"/>
      <c r="J822" s="165">
        <f t="shared" si="159"/>
        <v>0</v>
      </c>
      <c r="K822" s="165"/>
      <c r="L822" s="158"/>
      <c r="N822" s="158"/>
      <c r="O822" s="158"/>
    </row>
    <row r="823" spans="1:15" s="184" customFormat="1" x14ac:dyDescent="0.3">
      <c r="A823" s="470" t="s">
        <v>99</v>
      </c>
      <c r="B823" s="1">
        <v>10</v>
      </c>
      <c r="C823" s="1" t="s">
        <v>7</v>
      </c>
      <c r="D823" s="455" t="s">
        <v>699</v>
      </c>
      <c r="E823" s="4">
        <v>300</v>
      </c>
      <c r="F823" s="165">
        <f>F824</f>
        <v>420</v>
      </c>
      <c r="G823" s="165"/>
      <c r="H823" s="165">
        <f t="shared" si="159"/>
        <v>0</v>
      </c>
      <c r="I823" s="165"/>
      <c r="J823" s="165">
        <f t="shared" si="159"/>
        <v>0</v>
      </c>
      <c r="K823" s="165"/>
      <c r="L823" s="158"/>
      <c r="N823" s="158"/>
      <c r="O823" s="158"/>
    </row>
    <row r="824" spans="1:15" s="184" customFormat="1" x14ac:dyDescent="0.3">
      <c r="A824" s="292" t="s">
        <v>40</v>
      </c>
      <c r="B824" s="1">
        <v>10</v>
      </c>
      <c r="C824" s="1" t="s">
        <v>7</v>
      </c>
      <c r="D824" s="455" t="s">
        <v>699</v>
      </c>
      <c r="E824" s="4">
        <v>320</v>
      </c>
      <c r="F824" s="165">
        <f>'ведом. 2024-2026'!AD454</f>
        <v>420</v>
      </c>
      <c r="G824" s="338"/>
      <c r="H824" s="165">
        <f>'ведом. 2024-2026'!AE454</f>
        <v>0</v>
      </c>
      <c r="I824" s="338"/>
      <c r="J824" s="165">
        <f>'ведом. 2024-2026'!AF454</f>
        <v>0</v>
      </c>
      <c r="K824" s="165"/>
      <c r="L824" s="158"/>
      <c r="N824" s="158"/>
      <c r="O824" s="158"/>
    </row>
    <row r="825" spans="1:15" s="141" customFormat="1" x14ac:dyDescent="0.3">
      <c r="A825" s="409" t="s">
        <v>31</v>
      </c>
      <c r="B825" s="203">
        <v>10</v>
      </c>
      <c r="C825" s="4" t="s">
        <v>49</v>
      </c>
      <c r="D825" s="29"/>
      <c r="E825" s="360"/>
      <c r="F825" s="165">
        <f t="shared" ref="F825:K825" si="160">F826+F836</f>
        <v>87228.3</v>
      </c>
      <c r="G825" s="338">
        <f t="shared" si="160"/>
        <v>73274</v>
      </c>
      <c r="H825" s="165">
        <f t="shared" si="160"/>
        <v>97893</v>
      </c>
      <c r="I825" s="338">
        <f t="shared" si="160"/>
        <v>83462.3</v>
      </c>
      <c r="J825" s="165">
        <f t="shared" si="160"/>
        <v>55748</v>
      </c>
      <c r="K825" s="165">
        <f t="shared" si="160"/>
        <v>40586.800000000003</v>
      </c>
      <c r="L825" s="158"/>
      <c r="N825" s="158"/>
      <c r="O825" s="158"/>
    </row>
    <row r="826" spans="1:15" s="141" customFormat="1" x14ac:dyDescent="0.3">
      <c r="A826" s="422" t="s">
        <v>275</v>
      </c>
      <c r="B826" s="203">
        <v>10</v>
      </c>
      <c r="C826" s="4" t="s">
        <v>49</v>
      </c>
      <c r="D826" s="29" t="s">
        <v>102</v>
      </c>
      <c r="E826" s="360"/>
      <c r="F826" s="165">
        <f t="shared" ref="F826:K826" si="161">F827</f>
        <v>17299</v>
      </c>
      <c r="G826" s="338">
        <f t="shared" si="161"/>
        <v>17299</v>
      </c>
      <c r="H826" s="165">
        <f t="shared" si="161"/>
        <v>17299</v>
      </c>
      <c r="I826" s="338">
        <f t="shared" si="161"/>
        <v>17299</v>
      </c>
      <c r="J826" s="165">
        <f t="shared" si="161"/>
        <v>17299</v>
      </c>
      <c r="K826" s="165">
        <f t="shared" si="161"/>
        <v>17299</v>
      </c>
      <c r="L826" s="158"/>
      <c r="N826" s="158"/>
      <c r="O826" s="158"/>
    </row>
    <row r="827" spans="1:15" s="141" customFormat="1" x14ac:dyDescent="0.3">
      <c r="A827" s="272" t="s">
        <v>493</v>
      </c>
      <c r="B827" s="203">
        <v>10</v>
      </c>
      <c r="C827" s="4" t="s">
        <v>49</v>
      </c>
      <c r="D827" s="29" t="s">
        <v>119</v>
      </c>
      <c r="E827" s="360"/>
      <c r="F827" s="165">
        <f t="shared" ref="F827:K828" si="162">F828</f>
        <v>17299</v>
      </c>
      <c r="G827" s="338">
        <f t="shared" si="162"/>
        <v>17299</v>
      </c>
      <c r="H827" s="165">
        <f t="shared" si="162"/>
        <v>17299</v>
      </c>
      <c r="I827" s="338">
        <f>I828</f>
        <v>17299</v>
      </c>
      <c r="J827" s="165">
        <f t="shared" si="162"/>
        <v>17299</v>
      </c>
      <c r="K827" s="165">
        <f t="shared" si="162"/>
        <v>17299</v>
      </c>
      <c r="L827" s="158"/>
      <c r="N827" s="158"/>
      <c r="O827" s="158"/>
    </row>
    <row r="828" spans="1:15" s="141" customFormat="1" x14ac:dyDescent="0.3">
      <c r="A828" s="272" t="s">
        <v>279</v>
      </c>
      <c r="B828" s="203">
        <v>10</v>
      </c>
      <c r="C828" s="4" t="s">
        <v>49</v>
      </c>
      <c r="D828" s="160" t="s">
        <v>494</v>
      </c>
      <c r="E828" s="360"/>
      <c r="F828" s="165">
        <f t="shared" si="162"/>
        <v>17299</v>
      </c>
      <c r="G828" s="338">
        <f t="shared" si="162"/>
        <v>17299</v>
      </c>
      <c r="H828" s="165">
        <f t="shared" si="162"/>
        <v>17299</v>
      </c>
      <c r="I828" s="338">
        <f t="shared" si="162"/>
        <v>17299</v>
      </c>
      <c r="J828" s="165">
        <f t="shared" si="162"/>
        <v>17299</v>
      </c>
      <c r="K828" s="165">
        <f t="shared" si="162"/>
        <v>17299</v>
      </c>
      <c r="L828" s="158"/>
      <c r="N828" s="158"/>
      <c r="O828" s="158"/>
    </row>
    <row r="829" spans="1:15" s="141" customFormat="1" ht="46.8" x14ac:dyDescent="0.3">
      <c r="A829" s="273" t="s">
        <v>276</v>
      </c>
      <c r="B829" s="203">
        <v>10</v>
      </c>
      <c r="C829" s="4" t="s">
        <v>49</v>
      </c>
      <c r="D829" s="160" t="s">
        <v>515</v>
      </c>
      <c r="E829" s="360"/>
      <c r="F829" s="165">
        <f t="shared" ref="F829:K829" si="163">F832+F830+F834</f>
        <v>17299</v>
      </c>
      <c r="G829" s="338">
        <f t="shared" si="163"/>
        <v>17299</v>
      </c>
      <c r="H829" s="165">
        <f t="shared" si="163"/>
        <v>17299</v>
      </c>
      <c r="I829" s="338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409" t="s">
        <v>122</v>
      </c>
      <c r="B830" s="203">
        <v>10</v>
      </c>
      <c r="C830" s="4" t="s">
        <v>49</v>
      </c>
      <c r="D830" s="160" t="s">
        <v>515</v>
      </c>
      <c r="E830" s="360">
        <v>200</v>
      </c>
      <c r="F830" s="165">
        <f t="shared" ref="F830:K830" si="164">F831</f>
        <v>163</v>
      </c>
      <c r="G830" s="338">
        <f t="shared" si="164"/>
        <v>163</v>
      </c>
      <c r="H830" s="165">
        <f t="shared" si="164"/>
        <v>163</v>
      </c>
      <c r="I830" s="338">
        <f t="shared" si="164"/>
        <v>163</v>
      </c>
      <c r="J830" s="165">
        <f t="shared" si="164"/>
        <v>163</v>
      </c>
      <c r="K830" s="165">
        <f t="shared" si="164"/>
        <v>163</v>
      </c>
      <c r="L830" s="158"/>
      <c r="N830" s="158"/>
      <c r="O830" s="158"/>
    </row>
    <row r="831" spans="1:15" s="141" customFormat="1" x14ac:dyDescent="0.3">
      <c r="A831" s="409" t="s">
        <v>53</v>
      </c>
      <c r="B831" s="203">
        <v>10</v>
      </c>
      <c r="C831" s="4" t="s">
        <v>49</v>
      </c>
      <c r="D831" s="160" t="s">
        <v>515</v>
      </c>
      <c r="E831" s="360">
        <v>240</v>
      </c>
      <c r="F831" s="165">
        <f>'ведом. 2024-2026'!AD808</f>
        <v>163</v>
      </c>
      <c r="G831" s="338">
        <f>F831</f>
        <v>163</v>
      </c>
      <c r="H831" s="165">
        <f>'ведом. 2024-2026'!AE808</f>
        <v>163</v>
      </c>
      <c r="I831" s="338">
        <f>H831</f>
        <v>163</v>
      </c>
      <c r="J831" s="165">
        <f>'ведом. 2024-2026'!AF808</f>
        <v>163</v>
      </c>
      <c r="K831" s="165">
        <f>J831</f>
        <v>163</v>
      </c>
      <c r="L831" s="158"/>
      <c r="N831" s="158"/>
      <c r="O831" s="158"/>
    </row>
    <row r="832" spans="1:15" s="141" customFormat="1" x14ac:dyDescent="0.3">
      <c r="A832" s="409" t="s">
        <v>99</v>
      </c>
      <c r="B832" s="203">
        <v>10</v>
      </c>
      <c r="C832" s="4" t="s">
        <v>49</v>
      </c>
      <c r="D832" s="160" t="s">
        <v>515</v>
      </c>
      <c r="E832" s="360">
        <v>300</v>
      </c>
      <c r="F832" s="165">
        <f t="shared" ref="F832:K832" si="165">F833</f>
        <v>16291</v>
      </c>
      <c r="G832" s="338">
        <f t="shared" si="165"/>
        <v>16291</v>
      </c>
      <c r="H832" s="165">
        <f t="shared" si="165"/>
        <v>16291</v>
      </c>
      <c r="I832" s="338">
        <f t="shared" si="165"/>
        <v>16291</v>
      </c>
      <c r="J832" s="165">
        <f t="shared" si="165"/>
        <v>16291</v>
      </c>
      <c r="K832" s="165">
        <f t="shared" si="165"/>
        <v>16291</v>
      </c>
      <c r="L832" s="158"/>
      <c r="N832" s="158"/>
      <c r="O832" s="158"/>
    </row>
    <row r="833" spans="1:15" s="141" customFormat="1" x14ac:dyDescent="0.3">
      <c r="A833" s="409" t="s">
        <v>133</v>
      </c>
      <c r="B833" s="203">
        <v>10</v>
      </c>
      <c r="C833" s="4" t="s">
        <v>49</v>
      </c>
      <c r="D833" s="160" t="s">
        <v>515</v>
      </c>
      <c r="E833" s="360">
        <v>310</v>
      </c>
      <c r="F833" s="165">
        <f>'ведом. 2024-2026'!AD810</f>
        <v>16291</v>
      </c>
      <c r="G833" s="338">
        <f>F833</f>
        <v>16291</v>
      </c>
      <c r="H833" s="165">
        <f>'ведом. 2024-2026'!AE810</f>
        <v>16291</v>
      </c>
      <c r="I833" s="338">
        <f>H833</f>
        <v>16291</v>
      </c>
      <c r="J833" s="165">
        <f>'ведом. 2024-2026'!AF810</f>
        <v>16291</v>
      </c>
      <c r="K833" s="165">
        <f>J833</f>
        <v>16291</v>
      </c>
      <c r="L833" s="158"/>
      <c r="N833" s="158"/>
      <c r="O833" s="158"/>
    </row>
    <row r="834" spans="1:15" s="184" customFormat="1" ht="31.2" x14ac:dyDescent="0.3">
      <c r="A834" s="270" t="s">
        <v>62</v>
      </c>
      <c r="B834" s="203">
        <v>10</v>
      </c>
      <c r="C834" s="4" t="s">
        <v>49</v>
      </c>
      <c r="D834" s="160" t="s">
        <v>515</v>
      </c>
      <c r="E834" s="360">
        <v>600</v>
      </c>
      <c r="F834" s="165">
        <f t="shared" ref="F834:K834" si="166">F835</f>
        <v>845</v>
      </c>
      <c r="G834" s="338">
        <f t="shared" si="166"/>
        <v>845</v>
      </c>
      <c r="H834" s="165">
        <f t="shared" si="166"/>
        <v>845</v>
      </c>
      <c r="I834" s="338">
        <f t="shared" si="166"/>
        <v>845</v>
      </c>
      <c r="J834" s="165">
        <f t="shared" si="166"/>
        <v>845</v>
      </c>
      <c r="K834" s="165">
        <f t="shared" si="166"/>
        <v>845</v>
      </c>
      <c r="L834" s="158"/>
      <c r="N834" s="158"/>
      <c r="O834" s="158"/>
    </row>
    <row r="835" spans="1:15" s="184" customFormat="1" x14ac:dyDescent="0.3">
      <c r="A835" s="270" t="s">
        <v>63</v>
      </c>
      <c r="B835" s="203">
        <v>10</v>
      </c>
      <c r="C835" s="4" t="s">
        <v>49</v>
      </c>
      <c r="D835" s="160" t="s">
        <v>515</v>
      </c>
      <c r="E835" s="360">
        <v>610</v>
      </c>
      <c r="F835" s="165">
        <f>'ведом. 2024-2026'!AD812</f>
        <v>845</v>
      </c>
      <c r="G835" s="338">
        <f>F835</f>
        <v>845</v>
      </c>
      <c r="H835" s="165">
        <f>'ведом. 2024-2026'!AE812</f>
        <v>845</v>
      </c>
      <c r="I835" s="338">
        <f>H835</f>
        <v>845</v>
      </c>
      <c r="J835" s="165">
        <f>'ведом. 2024-2026'!AF812</f>
        <v>845</v>
      </c>
      <c r="K835" s="165">
        <f>J835</f>
        <v>845</v>
      </c>
      <c r="L835" s="158"/>
      <c r="N835" s="158"/>
      <c r="O835" s="158"/>
    </row>
    <row r="836" spans="1:15" s="141" customFormat="1" x14ac:dyDescent="0.3">
      <c r="A836" s="272" t="s">
        <v>187</v>
      </c>
      <c r="B836" s="203">
        <v>10</v>
      </c>
      <c r="C836" s="4" t="s">
        <v>49</v>
      </c>
      <c r="D836" s="160" t="s">
        <v>118</v>
      </c>
      <c r="E836" s="360"/>
      <c r="F836" s="165">
        <f t="shared" ref="F836:K836" si="167">F845+F837</f>
        <v>69929.3</v>
      </c>
      <c r="G836" s="338">
        <f t="shared" si="167"/>
        <v>55975</v>
      </c>
      <c r="H836" s="165">
        <f t="shared" si="167"/>
        <v>80594</v>
      </c>
      <c r="I836" s="338">
        <f t="shared" si="167"/>
        <v>66163.3</v>
      </c>
      <c r="J836" s="165">
        <f t="shared" si="167"/>
        <v>38449</v>
      </c>
      <c r="K836" s="165">
        <f t="shared" si="167"/>
        <v>23287.8</v>
      </c>
      <c r="L836" s="158"/>
      <c r="N836" s="158"/>
      <c r="O836" s="158"/>
    </row>
    <row r="837" spans="1:15" s="141" customFormat="1" x14ac:dyDescent="0.3">
      <c r="A837" s="272" t="s">
        <v>186</v>
      </c>
      <c r="B837" s="203">
        <v>10</v>
      </c>
      <c r="C837" s="4" t="s">
        <v>49</v>
      </c>
      <c r="D837" s="160" t="s">
        <v>146</v>
      </c>
      <c r="E837" s="360"/>
      <c r="F837" s="165">
        <f t="shared" ref="F837:K837" si="168">F838</f>
        <v>30482.3</v>
      </c>
      <c r="G837" s="338">
        <f t="shared" si="168"/>
        <v>16528</v>
      </c>
      <c r="H837" s="165">
        <f t="shared" si="168"/>
        <v>32251</v>
      </c>
      <c r="I837" s="338">
        <f t="shared" si="168"/>
        <v>17820.3</v>
      </c>
      <c r="J837" s="165">
        <f t="shared" si="168"/>
        <v>33614</v>
      </c>
      <c r="K837" s="165">
        <f t="shared" si="168"/>
        <v>18452.8</v>
      </c>
      <c r="L837" s="158"/>
      <c r="N837" s="158"/>
      <c r="O837" s="158"/>
    </row>
    <row r="838" spans="1:15" s="141" customFormat="1" ht="46.8" x14ac:dyDescent="0.3">
      <c r="A838" s="272" t="s">
        <v>464</v>
      </c>
      <c r="B838" s="203">
        <v>10</v>
      </c>
      <c r="C838" s="4" t="s">
        <v>49</v>
      </c>
      <c r="D838" s="160" t="s">
        <v>145</v>
      </c>
      <c r="E838" s="360"/>
      <c r="F838" s="165">
        <f t="shared" ref="F838:K838" si="169">F842+F839</f>
        <v>30482.3</v>
      </c>
      <c r="G838" s="165">
        <f t="shared" si="169"/>
        <v>16528</v>
      </c>
      <c r="H838" s="165">
        <f t="shared" si="169"/>
        <v>32251</v>
      </c>
      <c r="I838" s="165">
        <f t="shared" si="169"/>
        <v>17820.3</v>
      </c>
      <c r="J838" s="165">
        <f t="shared" si="169"/>
        <v>33614</v>
      </c>
      <c r="K838" s="165">
        <f t="shared" si="169"/>
        <v>18452.8</v>
      </c>
      <c r="L838" s="158"/>
      <c r="N838" s="158"/>
      <c r="O838" s="158"/>
    </row>
    <row r="839" spans="1:15" s="184" customFormat="1" ht="31.2" x14ac:dyDescent="0.3">
      <c r="A839" s="12" t="s">
        <v>764</v>
      </c>
      <c r="B839" s="1">
        <v>10</v>
      </c>
      <c r="C839" s="4" t="s">
        <v>49</v>
      </c>
      <c r="D839" s="323" t="s">
        <v>765</v>
      </c>
      <c r="E839" s="477"/>
      <c r="F839" s="165">
        <f>F840</f>
        <v>375.8</v>
      </c>
      <c r="G839" s="165"/>
      <c r="H839" s="165">
        <f t="shared" ref="H839:J840" si="170">H840</f>
        <v>0</v>
      </c>
      <c r="I839" s="165"/>
      <c r="J839" s="165">
        <f t="shared" si="170"/>
        <v>0</v>
      </c>
      <c r="K839" s="165"/>
      <c r="L839" s="158"/>
      <c r="N839" s="158"/>
      <c r="O839" s="158"/>
    </row>
    <row r="840" spans="1:15" s="184" customFormat="1" x14ac:dyDescent="0.3">
      <c r="A840" s="270" t="s">
        <v>99</v>
      </c>
      <c r="B840" s="1">
        <v>10</v>
      </c>
      <c r="C840" s="4" t="s">
        <v>49</v>
      </c>
      <c r="D840" s="323" t="s">
        <v>765</v>
      </c>
      <c r="E840" s="477">
        <v>300</v>
      </c>
      <c r="F840" s="165">
        <f>F841</f>
        <v>375.8</v>
      </c>
      <c r="G840" s="165"/>
      <c r="H840" s="165">
        <f t="shared" si="170"/>
        <v>0</v>
      </c>
      <c r="I840" s="165"/>
      <c r="J840" s="165">
        <f t="shared" si="170"/>
        <v>0</v>
      </c>
      <c r="K840" s="165"/>
      <c r="L840" s="158"/>
      <c r="N840" s="158"/>
      <c r="O840" s="158"/>
    </row>
    <row r="841" spans="1:15" s="184" customFormat="1" x14ac:dyDescent="0.3">
      <c r="A841" s="270" t="s">
        <v>24</v>
      </c>
      <c r="B841" s="1">
        <v>10</v>
      </c>
      <c r="C841" s="4" t="s">
        <v>49</v>
      </c>
      <c r="D841" s="323" t="s">
        <v>765</v>
      </c>
      <c r="E841" s="477">
        <v>320</v>
      </c>
      <c r="F841" s="165">
        <f>'ведом. 2024-2026'!AD1014</f>
        <v>375.8</v>
      </c>
      <c r="G841" s="338"/>
      <c r="H841" s="165">
        <f>'ведом. 2024-2026'!AE1014</f>
        <v>0</v>
      </c>
      <c r="I841" s="338"/>
      <c r="J841" s="165">
        <f>'ведом. 2024-2026'!AF1014</f>
        <v>0</v>
      </c>
      <c r="K841" s="165"/>
      <c r="L841" s="158"/>
      <c r="N841" s="158"/>
      <c r="O841" s="158"/>
    </row>
    <row r="842" spans="1:15" s="141" customFormat="1" x14ac:dyDescent="0.3">
      <c r="A842" s="272" t="s">
        <v>184</v>
      </c>
      <c r="B842" s="203">
        <v>10</v>
      </c>
      <c r="C842" s="4" t="s">
        <v>49</v>
      </c>
      <c r="D842" s="160" t="s">
        <v>185</v>
      </c>
      <c r="E842" s="360"/>
      <c r="F842" s="165">
        <f t="shared" ref="F842:K843" si="171">F843</f>
        <v>30106.5</v>
      </c>
      <c r="G842" s="338">
        <f t="shared" si="171"/>
        <v>16528</v>
      </c>
      <c r="H842" s="165">
        <f t="shared" si="171"/>
        <v>32251</v>
      </c>
      <c r="I842" s="338">
        <f t="shared" si="171"/>
        <v>17820.3</v>
      </c>
      <c r="J842" s="165">
        <f t="shared" si="171"/>
        <v>33614</v>
      </c>
      <c r="K842" s="165">
        <f t="shared" si="171"/>
        <v>18452.8</v>
      </c>
      <c r="L842" s="158"/>
      <c r="N842" s="158"/>
      <c r="O842" s="158"/>
    </row>
    <row r="843" spans="1:15" s="141" customFormat="1" x14ac:dyDescent="0.3">
      <c r="A843" s="409" t="s">
        <v>99</v>
      </c>
      <c r="B843" s="203">
        <v>10</v>
      </c>
      <c r="C843" s="4" t="s">
        <v>49</v>
      </c>
      <c r="D843" s="160" t="s">
        <v>185</v>
      </c>
      <c r="E843" s="360">
        <v>300</v>
      </c>
      <c r="F843" s="165">
        <f t="shared" si="171"/>
        <v>30106.5</v>
      </c>
      <c r="G843" s="338">
        <f t="shared" si="171"/>
        <v>16528</v>
      </c>
      <c r="H843" s="165">
        <f t="shared" si="171"/>
        <v>32251</v>
      </c>
      <c r="I843" s="338">
        <f t="shared" si="171"/>
        <v>17820.3</v>
      </c>
      <c r="J843" s="165">
        <f t="shared" si="171"/>
        <v>33614</v>
      </c>
      <c r="K843" s="165">
        <f t="shared" si="171"/>
        <v>18452.8</v>
      </c>
      <c r="L843" s="158"/>
      <c r="N843" s="158"/>
      <c r="O843" s="158"/>
    </row>
    <row r="844" spans="1:15" s="141" customFormat="1" x14ac:dyDescent="0.3">
      <c r="A844" s="409" t="s">
        <v>24</v>
      </c>
      <c r="B844" s="203">
        <v>10</v>
      </c>
      <c r="C844" s="4" t="s">
        <v>49</v>
      </c>
      <c r="D844" s="160" t="s">
        <v>185</v>
      </c>
      <c r="E844" s="360">
        <v>320</v>
      </c>
      <c r="F844" s="165">
        <f>'ведом. 2024-2026'!AD1017</f>
        <v>30106.5</v>
      </c>
      <c r="G844" s="338">
        <v>16528</v>
      </c>
      <c r="H844" s="165">
        <f>'ведом. 2024-2026'!AE1017</f>
        <v>32251</v>
      </c>
      <c r="I844" s="338">
        <v>17820.3</v>
      </c>
      <c r="J844" s="165">
        <f>'ведом. 2024-2026'!AF1017</f>
        <v>33614</v>
      </c>
      <c r="K844" s="165">
        <v>18452.8</v>
      </c>
      <c r="L844" s="158"/>
      <c r="N844" s="158"/>
      <c r="O844" s="158"/>
    </row>
    <row r="845" spans="1:15" s="141" customFormat="1" ht="31.2" x14ac:dyDescent="0.3">
      <c r="A845" s="410" t="s">
        <v>486</v>
      </c>
      <c r="B845" s="203">
        <v>10</v>
      </c>
      <c r="C845" s="4" t="s">
        <v>49</v>
      </c>
      <c r="D845" s="160" t="s">
        <v>149</v>
      </c>
      <c r="E845" s="360"/>
      <c r="F845" s="165">
        <f t="shared" ref="F845:K845" si="172">F846</f>
        <v>39447</v>
      </c>
      <c r="G845" s="165">
        <f t="shared" si="172"/>
        <v>39447</v>
      </c>
      <c r="H845" s="165">
        <f t="shared" si="172"/>
        <v>48343</v>
      </c>
      <c r="I845" s="165">
        <f t="shared" si="172"/>
        <v>48343</v>
      </c>
      <c r="J845" s="165">
        <f t="shared" si="172"/>
        <v>4835</v>
      </c>
      <c r="K845" s="165">
        <f t="shared" si="172"/>
        <v>4835</v>
      </c>
      <c r="L845" s="158"/>
      <c r="N845" s="158"/>
      <c r="O845" s="158"/>
    </row>
    <row r="846" spans="1:15" s="141" customFormat="1" ht="46.8" x14ac:dyDescent="0.3">
      <c r="A846" s="410" t="s">
        <v>487</v>
      </c>
      <c r="B846" s="203">
        <v>10</v>
      </c>
      <c r="C846" s="4" t="s">
        <v>49</v>
      </c>
      <c r="D846" s="160" t="s">
        <v>148</v>
      </c>
      <c r="E846" s="360"/>
      <c r="F846" s="165">
        <f t="shared" ref="F846:K846" si="173">F847+F850</f>
        <v>39447</v>
      </c>
      <c r="G846" s="165">
        <f t="shared" si="173"/>
        <v>39447</v>
      </c>
      <c r="H846" s="165">
        <f t="shared" si="173"/>
        <v>48343</v>
      </c>
      <c r="I846" s="165">
        <f t="shared" si="173"/>
        <v>48343</v>
      </c>
      <c r="J846" s="165">
        <f t="shared" si="173"/>
        <v>4835</v>
      </c>
      <c r="K846" s="165">
        <f t="shared" si="173"/>
        <v>4835</v>
      </c>
      <c r="L846" s="158"/>
      <c r="N846" s="158"/>
      <c r="O846" s="158"/>
    </row>
    <row r="847" spans="1:15" s="141" customFormat="1" ht="31.2" x14ac:dyDescent="0.3">
      <c r="A847" s="294" t="s">
        <v>718</v>
      </c>
      <c r="B847" s="203">
        <v>10</v>
      </c>
      <c r="C847" s="4" t="s">
        <v>49</v>
      </c>
      <c r="D847" s="160" t="s">
        <v>147</v>
      </c>
      <c r="E847" s="360"/>
      <c r="F847" s="165">
        <f t="shared" ref="F847:K847" si="174">F848</f>
        <v>4945</v>
      </c>
      <c r="G847" s="165">
        <f t="shared" si="174"/>
        <v>4945</v>
      </c>
      <c r="H847" s="165">
        <f t="shared" si="174"/>
        <v>38674</v>
      </c>
      <c r="I847" s="165">
        <f t="shared" si="174"/>
        <v>38674</v>
      </c>
      <c r="J847" s="478">
        <f t="shared" si="174"/>
        <v>4835</v>
      </c>
      <c r="K847" s="479">
        <f t="shared" si="174"/>
        <v>4835</v>
      </c>
      <c r="L847" s="188"/>
      <c r="N847" s="158"/>
      <c r="O847" s="158"/>
    </row>
    <row r="848" spans="1:15" s="141" customFormat="1" x14ac:dyDescent="0.3">
      <c r="A848" s="426" t="s">
        <v>23</v>
      </c>
      <c r="B848" s="203">
        <v>10</v>
      </c>
      <c r="C848" s="4" t="s">
        <v>49</v>
      </c>
      <c r="D848" s="298" t="s">
        <v>147</v>
      </c>
      <c r="E848" s="360">
        <v>400</v>
      </c>
      <c r="F848" s="165">
        <f t="shared" ref="F848:K848" si="175">F849</f>
        <v>4945</v>
      </c>
      <c r="G848" s="338">
        <f t="shared" si="175"/>
        <v>4945</v>
      </c>
      <c r="H848" s="165">
        <f t="shared" si="175"/>
        <v>38674</v>
      </c>
      <c r="I848" s="338">
        <f t="shared" si="175"/>
        <v>38674</v>
      </c>
      <c r="J848" s="165">
        <f t="shared" si="175"/>
        <v>4835</v>
      </c>
      <c r="K848" s="165">
        <f t="shared" si="175"/>
        <v>4835</v>
      </c>
      <c r="L848" s="158"/>
      <c r="N848" s="158"/>
      <c r="O848" s="158"/>
    </row>
    <row r="849" spans="1:15" s="141" customFormat="1" x14ac:dyDescent="0.3">
      <c r="A849" s="409" t="s">
        <v>9</v>
      </c>
      <c r="B849" s="203">
        <v>10</v>
      </c>
      <c r="C849" s="4" t="s">
        <v>49</v>
      </c>
      <c r="D849" s="298" t="s">
        <v>147</v>
      </c>
      <c r="E849" s="360">
        <v>410</v>
      </c>
      <c r="F849" s="165">
        <f>'ведом. 2024-2026'!AD601</f>
        <v>4945</v>
      </c>
      <c r="G849" s="338">
        <f>F849</f>
        <v>4945</v>
      </c>
      <c r="H849" s="165">
        <f>'ведом. 2024-2026'!AE601</f>
        <v>38674</v>
      </c>
      <c r="I849" s="338">
        <f>H849</f>
        <v>38674</v>
      </c>
      <c r="J849" s="165">
        <f>'ведом. 2024-2026'!AF601</f>
        <v>4835</v>
      </c>
      <c r="K849" s="165">
        <f>J849</f>
        <v>4835</v>
      </c>
      <c r="L849" s="158"/>
      <c r="N849" s="158"/>
      <c r="O849" s="158"/>
    </row>
    <row r="850" spans="1:15" s="184" customFormat="1" x14ac:dyDescent="0.3">
      <c r="A850" s="270" t="s">
        <v>733</v>
      </c>
      <c r="B850" s="1">
        <v>10</v>
      </c>
      <c r="C850" s="4" t="s">
        <v>49</v>
      </c>
      <c r="D850" s="431" t="s">
        <v>732</v>
      </c>
      <c r="E850" s="477"/>
      <c r="F850" s="165">
        <f>F851</f>
        <v>34502</v>
      </c>
      <c r="G850" s="165">
        <f t="shared" ref="G850:J851" si="176">G851</f>
        <v>34502</v>
      </c>
      <c r="H850" s="165">
        <f t="shared" si="176"/>
        <v>9669</v>
      </c>
      <c r="I850" s="165">
        <f t="shared" si="176"/>
        <v>9669</v>
      </c>
      <c r="J850" s="165">
        <f t="shared" si="176"/>
        <v>0</v>
      </c>
      <c r="K850" s="165"/>
      <c r="L850" s="158"/>
      <c r="N850" s="158"/>
      <c r="O850" s="158"/>
    </row>
    <row r="851" spans="1:15" s="184" customFormat="1" x14ac:dyDescent="0.3">
      <c r="A851" s="270" t="s">
        <v>99</v>
      </c>
      <c r="B851" s="1">
        <v>10</v>
      </c>
      <c r="C851" s="4" t="s">
        <v>49</v>
      </c>
      <c r="D851" s="431" t="s">
        <v>732</v>
      </c>
      <c r="E851" s="477">
        <v>300</v>
      </c>
      <c r="F851" s="165">
        <f>F852</f>
        <v>34502</v>
      </c>
      <c r="G851" s="165">
        <f t="shared" si="176"/>
        <v>34502</v>
      </c>
      <c r="H851" s="165">
        <f t="shared" si="176"/>
        <v>9669</v>
      </c>
      <c r="I851" s="165">
        <f t="shared" si="176"/>
        <v>9669</v>
      </c>
      <c r="J851" s="165">
        <f t="shared" si="176"/>
        <v>0</v>
      </c>
      <c r="K851" s="165"/>
      <c r="L851" s="158"/>
      <c r="N851" s="158"/>
      <c r="O851" s="158"/>
    </row>
    <row r="852" spans="1:15" s="184" customFormat="1" x14ac:dyDescent="0.3">
      <c r="A852" s="270" t="s">
        <v>40</v>
      </c>
      <c r="B852" s="1">
        <v>10</v>
      </c>
      <c r="C852" s="4" t="s">
        <v>49</v>
      </c>
      <c r="D852" s="431" t="s">
        <v>732</v>
      </c>
      <c r="E852" s="477">
        <v>320</v>
      </c>
      <c r="F852" s="165">
        <f>'ведом. 2024-2026'!AD604</f>
        <v>34502</v>
      </c>
      <c r="G852" s="165">
        <f>F852</f>
        <v>34502</v>
      </c>
      <c r="H852" s="165">
        <f>'ведом. 2024-2026'!AE604</f>
        <v>9669</v>
      </c>
      <c r="I852" s="165">
        <f>H852</f>
        <v>9669</v>
      </c>
      <c r="J852" s="165">
        <f>'ведом. 2024-2026'!AF604</f>
        <v>0</v>
      </c>
      <c r="K852" s="165"/>
      <c r="L852" s="158"/>
      <c r="N852" s="158"/>
      <c r="O852" s="158"/>
    </row>
    <row r="853" spans="1:15" s="141" customFormat="1" x14ac:dyDescent="0.3">
      <c r="A853" s="409" t="s">
        <v>33</v>
      </c>
      <c r="B853" s="203">
        <v>10</v>
      </c>
      <c r="C853" s="4" t="s">
        <v>97</v>
      </c>
      <c r="D853" s="29"/>
      <c r="E853" s="359"/>
      <c r="F853" s="165">
        <f t="shared" ref="F853:F861" si="177">F854</f>
        <v>140</v>
      </c>
      <c r="G853" s="338"/>
      <c r="H853" s="165">
        <f>H854</f>
        <v>140</v>
      </c>
      <c r="I853" s="338"/>
      <c r="J853" s="165">
        <f>J854</f>
        <v>140</v>
      </c>
      <c r="K853" s="165"/>
      <c r="L853" s="158"/>
      <c r="N853" s="158"/>
      <c r="O853" s="158"/>
    </row>
    <row r="854" spans="1:15" s="141" customFormat="1" x14ac:dyDescent="0.3">
      <c r="A854" s="272" t="s">
        <v>306</v>
      </c>
      <c r="B854" s="203">
        <v>10</v>
      </c>
      <c r="C854" s="4" t="s">
        <v>97</v>
      </c>
      <c r="D854" s="160" t="s">
        <v>111</v>
      </c>
      <c r="E854" s="359"/>
      <c r="F854" s="165">
        <f t="shared" si="177"/>
        <v>140</v>
      </c>
      <c r="G854" s="338"/>
      <c r="H854" s="165">
        <f>H855</f>
        <v>140</v>
      </c>
      <c r="I854" s="338"/>
      <c r="J854" s="165">
        <f>J855</f>
        <v>140</v>
      </c>
      <c r="K854" s="165"/>
      <c r="L854" s="158"/>
      <c r="N854" s="158"/>
      <c r="O854" s="158"/>
    </row>
    <row r="855" spans="1:15" s="141" customFormat="1" ht="31.2" x14ac:dyDescent="0.3">
      <c r="A855" s="276" t="s">
        <v>367</v>
      </c>
      <c r="B855" s="203">
        <v>10</v>
      </c>
      <c r="C855" s="4" t="s">
        <v>97</v>
      </c>
      <c r="D855" s="160" t="s">
        <v>576</v>
      </c>
      <c r="E855" s="359"/>
      <c r="F855" s="165">
        <f t="shared" si="177"/>
        <v>140</v>
      </c>
      <c r="G855" s="338"/>
      <c r="H855" s="165">
        <f>H856</f>
        <v>140</v>
      </c>
      <c r="I855" s="338"/>
      <c r="J855" s="165">
        <f>J856</f>
        <v>140</v>
      </c>
      <c r="K855" s="165"/>
      <c r="L855" s="158"/>
      <c r="N855" s="158"/>
      <c r="O855" s="158"/>
    </row>
    <row r="856" spans="1:15" s="141" customFormat="1" x14ac:dyDescent="0.3">
      <c r="A856" s="295" t="s">
        <v>578</v>
      </c>
      <c r="B856" s="203">
        <v>10</v>
      </c>
      <c r="C856" s="4" t="s">
        <v>97</v>
      </c>
      <c r="D856" s="160" t="s">
        <v>577</v>
      </c>
      <c r="E856" s="359"/>
      <c r="F856" s="165">
        <f>F860+F857</f>
        <v>140</v>
      </c>
      <c r="G856" s="165"/>
      <c r="H856" s="165">
        <f>H860+H857</f>
        <v>140</v>
      </c>
      <c r="I856" s="165"/>
      <c r="J856" s="165">
        <f>J860+J857</f>
        <v>140</v>
      </c>
      <c r="K856" s="165"/>
      <c r="L856" s="158"/>
      <c r="N856" s="158"/>
      <c r="O856" s="158"/>
    </row>
    <row r="857" spans="1:15" s="184" customFormat="1" x14ac:dyDescent="0.3">
      <c r="A857" s="464" t="s">
        <v>671</v>
      </c>
      <c r="B857" s="1">
        <v>10</v>
      </c>
      <c r="C857" s="1" t="s">
        <v>97</v>
      </c>
      <c r="D857" s="455" t="s">
        <v>672</v>
      </c>
      <c r="E857" s="465"/>
      <c r="F857" s="165">
        <f>F858</f>
        <v>70</v>
      </c>
      <c r="G857" s="338"/>
      <c r="H857" s="165">
        <f>H858</f>
        <v>70</v>
      </c>
      <c r="I857" s="338"/>
      <c r="J857" s="165">
        <f>J858</f>
        <v>70</v>
      </c>
      <c r="K857" s="165"/>
      <c r="L857" s="158"/>
      <c r="N857" s="158"/>
      <c r="O857" s="158"/>
    </row>
    <row r="858" spans="1:15" s="184" customFormat="1" ht="31.2" x14ac:dyDescent="0.3">
      <c r="A858" s="466" t="s">
        <v>62</v>
      </c>
      <c r="B858" s="1">
        <v>10</v>
      </c>
      <c r="C858" s="1" t="s">
        <v>97</v>
      </c>
      <c r="D858" s="455" t="s">
        <v>672</v>
      </c>
      <c r="E858" s="465">
        <v>600</v>
      </c>
      <c r="F858" s="165">
        <f>F859</f>
        <v>70</v>
      </c>
      <c r="G858" s="338"/>
      <c r="H858" s="165">
        <f>H859</f>
        <v>70</v>
      </c>
      <c r="I858" s="338"/>
      <c r="J858" s="165">
        <f>J859</f>
        <v>70</v>
      </c>
      <c r="K858" s="165"/>
      <c r="L858" s="158"/>
      <c r="N858" s="158"/>
      <c r="O858" s="158"/>
    </row>
    <row r="859" spans="1:15" s="184" customFormat="1" ht="31.2" x14ac:dyDescent="0.3">
      <c r="A859" s="467" t="s">
        <v>447</v>
      </c>
      <c r="B859" s="1">
        <v>10</v>
      </c>
      <c r="C859" s="1" t="s">
        <v>97</v>
      </c>
      <c r="D859" s="455" t="s">
        <v>672</v>
      </c>
      <c r="E859" s="465">
        <v>630</v>
      </c>
      <c r="F859" s="165">
        <f>'ведом. 2024-2026'!AD461</f>
        <v>70</v>
      </c>
      <c r="G859" s="338"/>
      <c r="H859" s="165">
        <f>'ведом. 2024-2026'!AE461</f>
        <v>70</v>
      </c>
      <c r="I859" s="338"/>
      <c r="J859" s="165">
        <f>'ведом. 2024-2026'!AF461</f>
        <v>70</v>
      </c>
      <c r="K859" s="165"/>
      <c r="L859" s="158"/>
      <c r="N859" s="158"/>
      <c r="O859" s="158"/>
    </row>
    <row r="860" spans="1:15" s="141" customFormat="1" ht="31.2" x14ac:dyDescent="0.3">
      <c r="A860" s="273" t="s">
        <v>637</v>
      </c>
      <c r="B860" s="203">
        <v>10</v>
      </c>
      <c r="C860" s="4" t="s">
        <v>97</v>
      </c>
      <c r="D860" s="160" t="s">
        <v>638</v>
      </c>
      <c r="E860" s="375"/>
      <c r="F860" s="165">
        <f t="shared" si="177"/>
        <v>70</v>
      </c>
      <c r="G860" s="338"/>
      <c r="H860" s="165">
        <f>H861</f>
        <v>70</v>
      </c>
      <c r="I860" s="338"/>
      <c r="J860" s="165">
        <f>J861</f>
        <v>70</v>
      </c>
      <c r="K860" s="165"/>
      <c r="L860" s="158"/>
      <c r="N860" s="158"/>
      <c r="O860" s="158"/>
    </row>
    <row r="861" spans="1:15" s="141" customFormat="1" ht="31.2" x14ac:dyDescent="0.3">
      <c r="A861" s="409" t="s">
        <v>62</v>
      </c>
      <c r="B861" s="203">
        <v>10</v>
      </c>
      <c r="C861" s="4" t="s">
        <v>97</v>
      </c>
      <c r="D861" s="160" t="s">
        <v>638</v>
      </c>
      <c r="E861" s="375">
        <v>600</v>
      </c>
      <c r="F861" s="165">
        <f t="shared" si="177"/>
        <v>70</v>
      </c>
      <c r="G861" s="338"/>
      <c r="H861" s="165">
        <f>H862</f>
        <v>70</v>
      </c>
      <c r="I861" s="338"/>
      <c r="J861" s="165">
        <f>J862</f>
        <v>70</v>
      </c>
      <c r="K861" s="165"/>
      <c r="L861" s="158"/>
      <c r="N861" s="158"/>
      <c r="O861" s="158"/>
    </row>
    <row r="862" spans="1:15" s="141" customFormat="1" ht="31.2" x14ac:dyDescent="0.3">
      <c r="A862" s="427" t="s">
        <v>447</v>
      </c>
      <c r="B862" s="203">
        <v>10</v>
      </c>
      <c r="C862" s="4" t="s">
        <v>97</v>
      </c>
      <c r="D862" s="160" t="s">
        <v>638</v>
      </c>
      <c r="E862" s="375">
        <v>630</v>
      </c>
      <c r="F862" s="165">
        <f>'ведом. 2024-2026'!AD464</f>
        <v>70</v>
      </c>
      <c r="G862" s="338"/>
      <c r="H862" s="165">
        <f>'ведом. 2024-2026'!AE464</f>
        <v>70</v>
      </c>
      <c r="I862" s="338"/>
      <c r="J862" s="165">
        <f>'ведом. 2024-2026'!AF464</f>
        <v>70</v>
      </c>
      <c r="K862" s="165"/>
      <c r="L862" s="158"/>
      <c r="N862" s="158"/>
      <c r="O862" s="158"/>
    </row>
    <row r="863" spans="1:15" s="141" customFormat="1" x14ac:dyDescent="0.3">
      <c r="A863" s="421" t="s">
        <v>13</v>
      </c>
      <c r="B863" s="194">
        <v>11</v>
      </c>
      <c r="C863" s="200"/>
      <c r="D863" s="299"/>
      <c r="E863" s="364"/>
      <c r="F863" s="167">
        <f>F864+F874</f>
        <v>107727.09999999999</v>
      </c>
      <c r="G863" s="167"/>
      <c r="H863" s="167">
        <f>H864+H874</f>
        <v>103263</v>
      </c>
      <c r="I863" s="167"/>
      <c r="J863" s="167">
        <f>J864+J874</f>
        <v>101863</v>
      </c>
      <c r="K863" s="167"/>
      <c r="L863" s="158"/>
      <c r="N863" s="158"/>
      <c r="O863" s="158"/>
    </row>
    <row r="864" spans="1:15" s="141" customFormat="1" x14ac:dyDescent="0.3">
      <c r="A864" s="409" t="s">
        <v>35</v>
      </c>
      <c r="B864" s="203">
        <v>11</v>
      </c>
      <c r="C864" s="4" t="s">
        <v>30</v>
      </c>
      <c r="D864" s="160"/>
      <c r="E864" s="366"/>
      <c r="F864" s="165">
        <f>F865</f>
        <v>3912.4</v>
      </c>
      <c r="G864" s="165"/>
      <c r="H864" s="165">
        <f t="shared" ref="H864:J865" si="178">H865</f>
        <v>2400</v>
      </c>
      <c r="I864" s="165"/>
      <c r="J864" s="165">
        <f t="shared" si="178"/>
        <v>1000</v>
      </c>
      <c r="K864" s="165"/>
      <c r="L864" s="158"/>
      <c r="N864" s="158"/>
      <c r="O864" s="158"/>
    </row>
    <row r="865" spans="1:15" s="184" customFormat="1" x14ac:dyDescent="0.3">
      <c r="A865" s="272" t="s">
        <v>160</v>
      </c>
      <c r="B865" s="203">
        <v>11</v>
      </c>
      <c r="C865" s="4" t="s">
        <v>30</v>
      </c>
      <c r="D865" s="160" t="s">
        <v>117</v>
      </c>
      <c r="E865" s="366"/>
      <c r="F865" s="165">
        <f>F866</f>
        <v>3912.4</v>
      </c>
      <c r="G865" s="165"/>
      <c r="H865" s="165">
        <f t="shared" si="178"/>
        <v>2400</v>
      </c>
      <c r="I865" s="165"/>
      <c r="J865" s="165">
        <f t="shared" si="178"/>
        <v>1000</v>
      </c>
      <c r="K865" s="165"/>
      <c r="L865" s="158"/>
      <c r="N865" s="158"/>
      <c r="O865" s="158"/>
    </row>
    <row r="866" spans="1:15" s="141" customFormat="1" x14ac:dyDescent="0.3">
      <c r="A866" s="272" t="s">
        <v>161</v>
      </c>
      <c r="B866" s="203">
        <v>11</v>
      </c>
      <c r="C866" s="4" t="s">
        <v>30</v>
      </c>
      <c r="D866" s="160" t="s">
        <v>121</v>
      </c>
      <c r="E866" s="366"/>
      <c r="F866" s="165">
        <f>F867</f>
        <v>3912.4</v>
      </c>
      <c r="G866" s="338"/>
      <c r="H866" s="165">
        <f>H867</f>
        <v>2400</v>
      </c>
      <c r="I866" s="338"/>
      <c r="J866" s="165">
        <f>J867</f>
        <v>1000</v>
      </c>
      <c r="K866" s="165"/>
      <c r="L866" s="158"/>
      <c r="N866" s="158"/>
      <c r="O866" s="158"/>
    </row>
    <row r="867" spans="1:15" s="184" customFormat="1" ht="31.2" x14ac:dyDescent="0.3">
      <c r="A867" s="290" t="s">
        <v>162</v>
      </c>
      <c r="B867" s="203">
        <v>11</v>
      </c>
      <c r="C867" s="4" t="s">
        <v>30</v>
      </c>
      <c r="D867" s="160" t="s">
        <v>131</v>
      </c>
      <c r="E867" s="366"/>
      <c r="F867" s="165">
        <f>F868</f>
        <v>3912.4</v>
      </c>
      <c r="G867" s="338"/>
      <c r="H867" s="165">
        <f>H868</f>
        <v>2400</v>
      </c>
      <c r="I867" s="338"/>
      <c r="J867" s="165">
        <f>J868</f>
        <v>1000</v>
      </c>
      <c r="K867" s="165"/>
      <c r="L867" s="158"/>
      <c r="N867" s="158"/>
      <c r="O867" s="158"/>
    </row>
    <row r="868" spans="1:15" s="141" customFormat="1" ht="19.2" customHeight="1" x14ac:dyDescent="0.3">
      <c r="A868" s="297" t="s">
        <v>163</v>
      </c>
      <c r="B868" s="203">
        <v>11</v>
      </c>
      <c r="C868" s="4" t="s">
        <v>30</v>
      </c>
      <c r="D868" s="160" t="s">
        <v>164</v>
      </c>
      <c r="E868" s="364"/>
      <c r="F868" s="165">
        <f>F869+F871</f>
        <v>3912.4</v>
      </c>
      <c r="G868" s="338"/>
      <c r="H868" s="165">
        <f>H869+H871</f>
        <v>2400</v>
      </c>
      <c r="I868" s="338"/>
      <c r="J868" s="165">
        <f>J869+J871</f>
        <v>1000</v>
      </c>
      <c r="K868" s="165"/>
      <c r="L868" s="158"/>
      <c r="N868" s="158"/>
      <c r="O868" s="158"/>
    </row>
    <row r="869" spans="1:15" s="141" customFormat="1" x14ac:dyDescent="0.3">
      <c r="A869" s="409" t="s">
        <v>122</v>
      </c>
      <c r="B869" s="203">
        <v>11</v>
      </c>
      <c r="C869" s="4" t="s">
        <v>30</v>
      </c>
      <c r="D869" s="160" t="s">
        <v>164</v>
      </c>
      <c r="E869" s="366">
        <v>200</v>
      </c>
      <c r="F869" s="165">
        <f>F870</f>
        <v>3047.4</v>
      </c>
      <c r="G869" s="338"/>
      <c r="H869" s="165">
        <f>H870</f>
        <v>1824</v>
      </c>
      <c r="I869" s="338"/>
      <c r="J869" s="165">
        <f>J870</f>
        <v>760</v>
      </c>
      <c r="K869" s="165"/>
      <c r="L869" s="158"/>
      <c r="N869" s="158"/>
      <c r="O869" s="158"/>
    </row>
    <row r="870" spans="1:15" s="141" customFormat="1" x14ac:dyDescent="0.3">
      <c r="A870" s="409" t="s">
        <v>53</v>
      </c>
      <c r="B870" s="203">
        <v>11</v>
      </c>
      <c r="C870" s="4" t="s">
        <v>30</v>
      </c>
      <c r="D870" s="160" t="s">
        <v>164</v>
      </c>
      <c r="E870" s="366">
        <v>240</v>
      </c>
      <c r="F870" s="165">
        <f>'ведом. 2024-2026'!AD472</f>
        <v>3047.4</v>
      </c>
      <c r="G870" s="338"/>
      <c r="H870" s="165">
        <f>'ведом. 2024-2026'!AE472</f>
        <v>1824</v>
      </c>
      <c r="I870" s="338"/>
      <c r="J870" s="165">
        <f>'ведом. 2024-2026'!AF472</f>
        <v>760</v>
      </c>
      <c r="K870" s="165"/>
      <c r="L870" s="158"/>
      <c r="N870" s="158"/>
      <c r="O870" s="158"/>
    </row>
    <row r="871" spans="1:15" s="184" customFormat="1" ht="31.2" x14ac:dyDescent="0.3">
      <c r="A871" s="270" t="s">
        <v>62</v>
      </c>
      <c r="B871" s="203">
        <v>11</v>
      </c>
      <c r="C871" s="4" t="s">
        <v>30</v>
      </c>
      <c r="D871" s="160" t="s">
        <v>164</v>
      </c>
      <c r="E871" s="366">
        <v>600</v>
      </c>
      <c r="F871" s="165">
        <f>F872+F873</f>
        <v>865</v>
      </c>
      <c r="G871" s="338"/>
      <c r="H871" s="165">
        <f>H872+H873</f>
        <v>576</v>
      </c>
      <c r="I871" s="338"/>
      <c r="J871" s="165">
        <f>J872+J873</f>
        <v>240</v>
      </c>
      <c r="K871" s="165"/>
      <c r="L871" s="158"/>
      <c r="N871" s="158"/>
      <c r="O871" s="158"/>
    </row>
    <row r="872" spans="1:15" s="184" customFormat="1" x14ac:dyDescent="0.3">
      <c r="A872" s="292" t="s">
        <v>63</v>
      </c>
      <c r="B872" s="203">
        <v>11</v>
      </c>
      <c r="C872" s="4" t="s">
        <v>30</v>
      </c>
      <c r="D872" s="160" t="s">
        <v>164</v>
      </c>
      <c r="E872" s="366">
        <v>610</v>
      </c>
      <c r="F872" s="165">
        <f>'ведом. 2024-2026'!AD474</f>
        <v>350</v>
      </c>
      <c r="G872" s="338"/>
      <c r="H872" s="165">
        <f>'ведом. 2024-2026'!AE474</f>
        <v>264</v>
      </c>
      <c r="I872" s="338"/>
      <c r="J872" s="165">
        <f>'ведом. 2024-2026'!AF474</f>
        <v>105</v>
      </c>
      <c r="K872" s="165"/>
      <c r="L872" s="158"/>
      <c r="N872" s="158"/>
      <c r="O872" s="158"/>
    </row>
    <row r="873" spans="1:15" s="184" customFormat="1" x14ac:dyDescent="0.3">
      <c r="A873" s="292" t="s">
        <v>132</v>
      </c>
      <c r="B873" s="203">
        <v>11</v>
      </c>
      <c r="C873" s="4" t="s">
        <v>30</v>
      </c>
      <c r="D873" s="160" t="s">
        <v>164</v>
      </c>
      <c r="E873" s="366">
        <v>620</v>
      </c>
      <c r="F873" s="165">
        <f>'ведом. 2024-2026'!AD475</f>
        <v>515</v>
      </c>
      <c r="G873" s="338"/>
      <c r="H873" s="165">
        <f>'ведом. 2024-2026'!AE475</f>
        <v>312</v>
      </c>
      <c r="I873" s="338"/>
      <c r="J873" s="165">
        <f>'ведом. 2024-2026'!AF475</f>
        <v>135</v>
      </c>
      <c r="K873" s="165"/>
      <c r="L873" s="158"/>
      <c r="N873" s="158"/>
      <c r="O873" s="158"/>
    </row>
    <row r="874" spans="1:15" s="184" customFormat="1" x14ac:dyDescent="0.3">
      <c r="A874" s="292" t="s">
        <v>677</v>
      </c>
      <c r="B874" s="1">
        <v>11</v>
      </c>
      <c r="C874" s="4" t="s">
        <v>7</v>
      </c>
      <c r="D874" s="323"/>
      <c r="E874" s="309"/>
      <c r="F874" s="165">
        <f t="shared" ref="F874:F879" si="179">F875</f>
        <v>103814.7</v>
      </c>
      <c r="G874" s="165"/>
      <c r="H874" s="165">
        <f t="shared" ref="H874:H879" si="180">H875</f>
        <v>100863</v>
      </c>
      <c r="I874" s="165"/>
      <c r="J874" s="165">
        <f t="shared" ref="J874:J879" si="181">J875</f>
        <v>100863</v>
      </c>
      <c r="K874" s="165"/>
      <c r="L874" s="158"/>
      <c r="N874" s="158"/>
      <c r="O874" s="158"/>
    </row>
    <row r="875" spans="1:15" s="184" customFormat="1" x14ac:dyDescent="0.3">
      <c r="A875" s="272" t="s">
        <v>160</v>
      </c>
      <c r="B875" s="1">
        <v>11</v>
      </c>
      <c r="C875" s="4" t="s">
        <v>7</v>
      </c>
      <c r="D875" s="323" t="s">
        <v>117</v>
      </c>
      <c r="E875" s="309"/>
      <c r="F875" s="165">
        <f t="shared" si="179"/>
        <v>103814.7</v>
      </c>
      <c r="G875" s="165"/>
      <c r="H875" s="165">
        <f t="shared" si="180"/>
        <v>100863</v>
      </c>
      <c r="I875" s="165"/>
      <c r="J875" s="165">
        <f t="shared" si="181"/>
        <v>100863</v>
      </c>
      <c r="K875" s="165"/>
      <c r="L875" s="158"/>
      <c r="N875" s="158"/>
      <c r="O875" s="158"/>
    </row>
    <row r="876" spans="1:15" s="184" customFormat="1" x14ac:dyDescent="0.3">
      <c r="A876" s="292" t="s">
        <v>678</v>
      </c>
      <c r="B876" s="1">
        <v>11</v>
      </c>
      <c r="C876" s="4" t="s">
        <v>7</v>
      </c>
      <c r="D876" s="323" t="s">
        <v>679</v>
      </c>
      <c r="E876" s="309"/>
      <c r="F876" s="165">
        <f t="shared" si="179"/>
        <v>103814.7</v>
      </c>
      <c r="G876" s="165"/>
      <c r="H876" s="165">
        <f t="shared" si="180"/>
        <v>100863</v>
      </c>
      <c r="I876" s="165"/>
      <c r="J876" s="165">
        <f t="shared" si="181"/>
        <v>100863</v>
      </c>
      <c r="K876" s="165"/>
      <c r="L876" s="158"/>
      <c r="N876" s="158"/>
      <c r="O876" s="158"/>
    </row>
    <row r="877" spans="1:15" s="184" customFormat="1" x14ac:dyDescent="0.3">
      <c r="A877" s="292" t="s">
        <v>681</v>
      </c>
      <c r="B877" s="1">
        <v>11</v>
      </c>
      <c r="C877" s="4" t="s">
        <v>7</v>
      </c>
      <c r="D877" s="323" t="s">
        <v>680</v>
      </c>
      <c r="E877" s="309"/>
      <c r="F877" s="165">
        <f t="shared" si="179"/>
        <v>103814.7</v>
      </c>
      <c r="G877" s="165"/>
      <c r="H877" s="165">
        <f t="shared" si="180"/>
        <v>100863</v>
      </c>
      <c r="I877" s="165"/>
      <c r="J877" s="165">
        <f t="shared" si="181"/>
        <v>100863</v>
      </c>
      <c r="K877" s="165"/>
      <c r="L877" s="158"/>
      <c r="N877" s="158"/>
      <c r="O877" s="158"/>
    </row>
    <row r="878" spans="1:15" s="184" customFormat="1" ht="31.2" x14ac:dyDescent="0.3">
      <c r="A878" s="292" t="s">
        <v>683</v>
      </c>
      <c r="B878" s="1">
        <v>11</v>
      </c>
      <c r="C878" s="4" t="s">
        <v>7</v>
      </c>
      <c r="D878" s="323" t="s">
        <v>682</v>
      </c>
      <c r="E878" s="309"/>
      <c r="F878" s="165">
        <f t="shared" si="179"/>
        <v>103814.7</v>
      </c>
      <c r="G878" s="165"/>
      <c r="H878" s="165">
        <f t="shared" si="180"/>
        <v>100863</v>
      </c>
      <c r="I878" s="165"/>
      <c r="J878" s="165">
        <f t="shared" si="181"/>
        <v>100863</v>
      </c>
      <c r="K878" s="165"/>
      <c r="L878" s="158"/>
      <c r="N878" s="158"/>
      <c r="O878" s="158"/>
    </row>
    <row r="879" spans="1:15" s="184" customFormat="1" ht="31.2" x14ac:dyDescent="0.3">
      <c r="A879" s="270" t="s">
        <v>62</v>
      </c>
      <c r="B879" s="1">
        <v>11</v>
      </c>
      <c r="C879" s="4" t="s">
        <v>7</v>
      </c>
      <c r="D879" s="323" t="s">
        <v>682</v>
      </c>
      <c r="E879" s="309">
        <v>600</v>
      </c>
      <c r="F879" s="165">
        <f t="shared" si="179"/>
        <v>103814.7</v>
      </c>
      <c r="G879" s="165"/>
      <c r="H879" s="165">
        <f t="shared" si="180"/>
        <v>100863</v>
      </c>
      <c r="I879" s="165"/>
      <c r="J879" s="165">
        <f t="shared" si="181"/>
        <v>100863</v>
      </c>
      <c r="K879" s="165"/>
      <c r="L879" s="158"/>
      <c r="N879" s="158"/>
      <c r="O879" s="158"/>
    </row>
    <row r="880" spans="1:15" s="184" customFormat="1" x14ac:dyDescent="0.3">
      <c r="A880" s="292" t="s">
        <v>132</v>
      </c>
      <c r="B880" s="1">
        <v>11</v>
      </c>
      <c r="C880" s="4" t="s">
        <v>7</v>
      </c>
      <c r="D880" s="323" t="s">
        <v>682</v>
      </c>
      <c r="E880" s="309">
        <v>620</v>
      </c>
      <c r="F880" s="165">
        <f>'ведом. 2024-2026'!AD482</f>
        <v>103814.7</v>
      </c>
      <c r="G880" s="338"/>
      <c r="H880" s="165">
        <f>'ведом. 2024-2026'!AE482</f>
        <v>100863</v>
      </c>
      <c r="I880" s="338"/>
      <c r="J880" s="165">
        <f>'ведом. 2024-2026'!AF482</f>
        <v>100863</v>
      </c>
      <c r="K880" s="165"/>
      <c r="L880" s="158"/>
      <c r="N880" s="158"/>
      <c r="O880" s="158"/>
    </row>
    <row r="881" spans="1:15" s="141" customFormat="1" x14ac:dyDescent="0.3">
      <c r="A881" s="421" t="s">
        <v>484</v>
      </c>
      <c r="B881" s="194">
        <v>13</v>
      </c>
      <c r="C881" s="200"/>
      <c r="D881" s="299"/>
      <c r="E881" s="364"/>
      <c r="F881" s="167">
        <f>F883</f>
        <v>311.20000000000005</v>
      </c>
      <c r="G881" s="381"/>
      <c r="H881" s="167">
        <f>H883</f>
        <v>3667</v>
      </c>
      <c r="I881" s="381"/>
      <c r="J881" s="167">
        <f>J883</f>
        <v>32138.100000000002</v>
      </c>
      <c r="K881" s="167"/>
      <c r="L881" s="158"/>
      <c r="N881" s="158"/>
      <c r="O881" s="158"/>
    </row>
    <row r="882" spans="1:15" s="184" customFormat="1" x14ac:dyDescent="0.3">
      <c r="A882" s="270" t="s">
        <v>485</v>
      </c>
      <c r="B882" s="11">
        <v>13</v>
      </c>
      <c r="C882" s="4" t="s">
        <v>29</v>
      </c>
      <c r="D882" s="160"/>
      <c r="E882" s="364"/>
      <c r="F882" s="165">
        <f>F883</f>
        <v>311.20000000000005</v>
      </c>
      <c r="G882" s="338"/>
      <c r="H882" s="165">
        <f>H883</f>
        <v>3667</v>
      </c>
      <c r="I882" s="338"/>
      <c r="J882" s="165">
        <f>J883</f>
        <v>32138.100000000002</v>
      </c>
      <c r="K882" s="167"/>
      <c r="L882" s="158"/>
      <c r="N882" s="158"/>
      <c r="O882" s="158"/>
    </row>
    <row r="883" spans="1:15" s="141" customFormat="1" x14ac:dyDescent="0.3">
      <c r="A883" s="272" t="s">
        <v>192</v>
      </c>
      <c r="B883" s="11">
        <v>13</v>
      </c>
      <c r="C883" s="4" t="s">
        <v>29</v>
      </c>
      <c r="D883" s="160" t="s">
        <v>114</v>
      </c>
      <c r="E883" s="360"/>
      <c r="F883" s="165">
        <f>F887</f>
        <v>311.20000000000005</v>
      </c>
      <c r="G883" s="338"/>
      <c r="H883" s="165">
        <f>H887</f>
        <v>3667</v>
      </c>
      <c r="I883" s="338"/>
      <c r="J883" s="165">
        <f>J887</f>
        <v>32138.100000000002</v>
      </c>
      <c r="K883" s="165"/>
      <c r="L883" s="158"/>
      <c r="N883" s="158"/>
      <c r="O883" s="158"/>
    </row>
    <row r="884" spans="1:15" s="141" customFormat="1" x14ac:dyDescent="0.3">
      <c r="A884" s="276" t="s">
        <v>586</v>
      </c>
      <c r="B884" s="11">
        <v>13</v>
      </c>
      <c r="C884" s="4" t="s">
        <v>29</v>
      </c>
      <c r="D884" s="160" t="s">
        <v>444</v>
      </c>
      <c r="E884" s="360"/>
      <c r="F884" s="165">
        <f>F887</f>
        <v>311.20000000000005</v>
      </c>
      <c r="G884" s="338"/>
      <c r="H884" s="165">
        <f>H887</f>
        <v>3667</v>
      </c>
      <c r="I884" s="338"/>
      <c r="J884" s="165">
        <f>J887</f>
        <v>32138.100000000002</v>
      </c>
      <c r="K884" s="165"/>
      <c r="L884" s="158"/>
      <c r="N884" s="158"/>
      <c r="O884" s="158"/>
    </row>
    <row r="885" spans="1:15" s="141" customFormat="1" ht="17.399999999999999" customHeight="1" x14ac:dyDescent="0.3">
      <c r="A885" s="274" t="s">
        <v>587</v>
      </c>
      <c r="B885" s="11">
        <v>13</v>
      </c>
      <c r="C885" s="4" t="s">
        <v>29</v>
      </c>
      <c r="D885" s="160" t="s">
        <v>446</v>
      </c>
      <c r="E885" s="360"/>
      <c r="F885" s="165">
        <f>F886</f>
        <v>311.20000000000005</v>
      </c>
      <c r="G885" s="338"/>
      <c r="H885" s="165">
        <f>H886</f>
        <v>3667</v>
      </c>
      <c r="I885" s="338"/>
      <c r="J885" s="165">
        <f>J886</f>
        <v>32138.100000000002</v>
      </c>
      <c r="K885" s="165"/>
      <c r="L885" s="158"/>
      <c r="N885" s="158"/>
      <c r="O885" s="158"/>
    </row>
    <row r="886" spans="1:15" s="141" customFormat="1" x14ac:dyDescent="0.3">
      <c r="A886" s="276" t="s">
        <v>195</v>
      </c>
      <c r="B886" s="11">
        <v>13</v>
      </c>
      <c r="C886" s="4" t="s">
        <v>29</v>
      </c>
      <c r="D886" s="160" t="s">
        <v>588</v>
      </c>
      <c r="E886" s="360"/>
      <c r="F886" s="165">
        <f>F887</f>
        <v>311.20000000000005</v>
      </c>
      <c r="G886" s="338"/>
      <c r="H886" s="165">
        <f>H887</f>
        <v>3667</v>
      </c>
      <c r="I886" s="338"/>
      <c r="J886" s="165">
        <f>J887</f>
        <v>32138.100000000002</v>
      </c>
      <c r="K886" s="165"/>
      <c r="L886" s="158"/>
      <c r="N886" s="158"/>
      <c r="O886" s="158"/>
    </row>
    <row r="887" spans="1:15" s="141" customFormat="1" x14ac:dyDescent="0.3">
      <c r="A887" s="270" t="s">
        <v>69</v>
      </c>
      <c r="B887" s="11">
        <v>13</v>
      </c>
      <c r="C887" s="4" t="s">
        <v>29</v>
      </c>
      <c r="D887" s="160" t="s">
        <v>588</v>
      </c>
      <c r="E887" s="360">
        <v>700</v>
      </c>
      <c r="F887" s="165">
        <f>F888</f>
        <v>311.20000000000005</v>
      </c>
      <c r="G887" s="338"/>
      <c r="H887" s="165">
        <f>H888</f>
        <v>3667</v>
      </c>
      <c r="I887" s="338"/>
      <c r="J887" s="165">
        <f>J888</f>
        <v>32138.100000000002</v>
      </c>
      <c r="K887" s="165"/>
      <c r="L887" s="158"/>
      <c r="N887" s="158"/>
      <c r="O887" s="158"/>
    </row>
    <row r="888" spans="1:15" s="141" customFormat="1" ht="17.399999999999999" thickBot="1" x14ac:dyDescent="0.35">
      <c r="A888" s="270" t="s">
        <v>380</v>
      </c>
      <c r="B888" s="11">
        <v>13</v>
      </c>
      <c r="C888" s="4" t="s">
        <v>29</v>
      </c>
      <c r="D888" s="160" t="s">
        <v>588</v>
      </c>
      <c r="E888" s="360">
        <v>730</v>
      </c>
      <c r="F888" s="170">
        <f>'ведом. 2024-2026'!AD490</f>
        <v>311.20000000000005</v>
      </c>
      <c r="G888" s="387"/>
      <c r="H888" s="170">
        <f>'ведом. 2024-2026'!AE490</f>
        <v>3667</v>
      </c>
      <c r="I888" s="387"/>
      <c r="J888" s="170">
        <f>'ведом. 2024-2026'!AF490</f>
        <v>32138.100000000002</v>
      </c>
      <c r="K888" s="170"/>
      <c r="L888" s="158"/>
      <c r="N888" s="158"/>
      <c r="O888" s="158"/>
    </row>
    <row r="889" spans="1:15" s="141" customFormat="1" ht="17.399999999999999" thickBot="1" x14ac:dyDescent="0.35">
      <c r="A889" s="428" t="s">
        <v>58</v>
      </c>
      <c r="B889" s="202"/>
      <c r="C889" s="350"/>
      <c r="D889" s="357"/>
      <c r="E889" s="379"/>
      <c r="F889" s="339">
        <f t="shared" ref="F889:K889" si="182">F881+F863+F812+F740+F553+F371+F284+F229+F214+F14+F544+F804</f>
        <v>5273376.0999999996</v>
      </c>
      <c r="G889" s="339">
        <f t="shared" si="182"/>
        <v>3111752.5</v>
      </c>
      <c r="H889" s="339">
        <f t="shared" si="182"/>
        <v>3758978.1</v>
      </c>
      <c r="I889" s="339">
        <f t="shared" si="182"/>
        <v>2213546.1</v>
      </c>
      <c r="J889" s="339">
        <f t="shared" si="182"/>
        <v>2499775.4</v>
      </c>
      <c r="K889" s="339">
        <f t="shared" si="182"/>
        <v>1091608.3</v>
      </c>
      <c r="L889" s="158"/>
      <c r="N889" s="158"/>
      <c r="O889" s="158"/>
    </row>
    <row r="890" spans="1:15" x14ac:dyDescent="0.3">
      <c r="K890" s="150"/>
      <c r="O890" s="150"/>
    </row>
    <row r="891" spans="1:15" x14ac:dyDescent="0.3">
      <c r="J891" s="150"/>
      <c r="O891" s="150"/>
    </row>
    <row r="892" spans="1:15" x14ac:dyDescent="0.3">
      <c r="A892" s="177"/>
      <c r="B892" s="134"/>
      <c r="C892" s="134"/>
      <c r="D892" s="135"/>
      <c r="E892" s="134"/>
      <c r="G892" s="27"/>
      <c r="I892" s="27"/>
      <c r="J892" s="27"/>
      <c r="K892" s="27"/>
    </row>
    <row r="893" spans="1:15" x14ac:dyDescent="0.3">
      <c r="I893" s="27"/>
      <c r="J893" s="27"/>
    </row>
    <row r="894" spans="1:15" ht="13.2" x14ac:dyDescent="0.25">
      <c r="A894" s="132"/>
      <c r="B894" s="132"/>
      <c r="C894" s="132"/>
      <c r="D894" s="132"/>
      <c r="E894" s="132"/>
      <c r="F894" s="132"/>
      <c r="G894" s="132"/>
      <c r="H894" s="132"/>
      <c r="I894" s="132"/>
      <c r="J894" s="150"/>
    </row>
    <row r="895" spans="1:15" x14ac:dyDescent="0.3">
      <c r="J895" s="550"/>
    </row>
    <row r="896" spans="1:15" ht="13.2" x14ac:dyDescent="0.25">
      <c r="A896" s="132"/>
      <c r="B896" s="132"/>
      <c r="C896" s="132"/>
      <c r="D896" s="132"/>
      <c r="E896" s="132"/>
      <c r="F896" s="132"/>
      <c r="G896" s="132"/>
      <c r="H896" s="132"/>
      <c r="I896" s="132"/>
      <c r="J896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59"/>
  <sheetViews>
    <sheetView tabSelected="1" view="pageBreakPreview" topLeftCell="A725" zoomScale="88" zoomScaleNormal="75" zoomScaleSheetLayoutView="88" workbookViewId="0">
      <selection activeCell="AH734" sqref="AH734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09" customFormat="1" x14ac:dyDescent="0.25">
      <c r="A1" s="136"/>
      <c r="B1" s="750" t="s">
        <v>394</v>
      </c>
      <c r="C1" s="751"/>
      <c r="D1" s="751"/>
      <c r="E1" s="751"/>
      <c r="F1" s="751"/>
    </row>
    <row r="2" spans="1:9" s="509" customFormat="1" ht="79.2" customHeight="1" x14ac:dyDescent="0.25">
      <c r="A2" s="136"/>
      <c r="B2" s="761" t="s">
        <v>819</v>
      </c>
      <c r="C2" s="762"/>
      <c r="D2" s="762"/>
      <c r="E2" s="762"/>
      <c r="F2" s="762"/>
    </row>
    <row r="3" spans="1:9" s="509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58" t="s">
        <v>394</v>
      </c>
      <c r="C4" s="757"/>
      <c r="D4" s="757"/>
      <c r="E4" s="757"/>
      <c r="F4" s="757"/>
    </row>
    <row r="5" spans="1:9" s="184" customFormat="1" x14ac:dyDescent="0.3">
      <c r="A5" s="136"/>
      <c r="B5" s="759" t="s">
        <v>715</v>
      </c>
      <c r="C5" s="760"/>
      <c r="D5" s="760"/>
      <c r="E5" s="760"/>
      <c r="F5" s="757"/>
    </row>
    <row r="6" spans="1:9" s="184" customFormat="1" x14ac:dyDescent="0.3">
      <c r="A6" s="136"/>
      <c r="B6" s="755" t="s">
        <v>714</v>
      </c>
      <c r="C6" s="756"/>
      <c r="D6" s="756"/>
      <c r="E6" s="756"/>
      <c r="F6" s="757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2" t="s">
        <v>716</v>
      </c>
      <c r="B9" s="752"/>
      <c r="C9" s="752"/>
      <c r="D9" s="753"/>
      <c r="E9" s="753"/>
      <c r="F9" s="754"/>
    </row>
    <row r="10" spans="1:9" ht="16.2" thickBot="1" x14ac:dyDescent="0.3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31.8" thickBot="1" x14ac:dyDescent="0.3">
      <c r="A11" s="23" t="s">
        <v>74</v>
      </c>
      <c r="B11" s="23" t="s">
        <v>1</v>
      </c>
      <c r="C11" s="23" t="s">
        <v>64</v>
      </c>
      <c r="D11" s="189" t="s">
        <v>434</v>
      </c>
      <c r="E11" s="189" t="s">
        <v>482</v>
      </c>
      <c r="F11" s="189" t="s">
        <v>717</v>
      </c>
      <c r="G11" s="214"/>
      <c r="H11" s="214"/>
      <c r="I11" s="214"/>
    </row>
    <row r="12" spans="1:9" x14ac:dyDescent="0.3">
      <c r="A12" s="503">
        <v>1</v>
      </c>
      <c r="B12" s="534">
        <v>2</v>
      </c>
      <c r="C12" s="514">
        <v>3</v>
      </c>
      <c r="D12" s="502">
        <v>4</v>
      </c>
      <c r="E12" s="502">
        <v>5</v>
      </c>
      <c r="F12" s="502">
        <v>6</v>
      </c>
      <c r="G12" s="152"/>
      <c r="H12" s="154" t="s">
        <v>636</v>
      </c>
      <c r="I12" s="133"/>
    </row>
    <row r="13" spans="1:9" s="509" customFormat="1" x14ac:dyDescent="0.3">
      <c r="A13" s="271" t="s">
        <v>790</v>
      </c>
      <c r="B13" s="526" t="s">
        <v>794</v>
      </c>
      <c r="C13" s="492"/>
      <c r="D13" s="527">
        <f t="shared" ref="D13:F17" si="0">D14</f>
        <v>280</v>
      </c>
      <c r="E13" s="527">
        <f t="shared" si="0"/>
        <v>0</v>
      </c>
      <c r="F13" s="527">
        <f t="shared" si="0"/>
        <v>0</v>
      </c>
      <c r="G13" s="511"/>
      <c r="H13" s="512"/>
      <c r="I13" s="508"/>
    </row>
    <row r="14" spans="1:9" s="509" customFormat="1" x14ac:dyDescent="0.3">
      <c r="A14" s="270" t="s">
        <v>791</v>
      </c>
      <c r="B14" s="323" t="s">
        <v>795</v>
      </c>
      <c r="C14" s="524"/>
      <c r="D14" s="528">
        <f t="shared" si="0"/>
        <v>280</v>
      </c>
      <c r="E14" s="528">
        <f t="shared" si="0"/>
        <v>0</v>
      </c>
      <c r="F14" s="528">
        <f t="shared" si="0"/>
        <v>0</v>
      </c>
      <c r="G14" s="511"/>
      <c r="H14" s="512"/>
      <c r="I14" s="508"/>
    </row>
    <row r="15" spans="1:9" s="509" customFormat="1" ht="31.2" x14ac:dyDescent="0.3">
      <c r="A15" s="270" t="s">
        <v>798</v>
      </c>
      <c r="B15" s="323" t="s">
        <v>797</v>
      </c>
      <c r="C15" s="524"/>
      <c r="D15" s="528">
        <f t="shared" si="0"/>
        <v>280</v>
      </c>
      <c r="E15" s="528">
        <f t="shared" si="0"/>
        <v>0</v>
      </c>
      <c r="F15" s="528">
        <f t="shared" si="0"/>
        <v>0</v>
      </c>
      <c r="G15" s="511"/>
      <c r="H15" s="512"/>
      <c r="I15" s="508"/>
    </row>
    <row r="16" spans="1:9" s="509" customFormat="1" ht="46.8" x14ac:dyDescent="0.3">
      <c r="A16" s="270" t="s">
        <v>796</v>
      </c>
      <c r="B16" s="323" t="s">
        <v>799</v>
      </c>
      <c r="C16" s="524"/>
      <c r="D16" s="528">
        <f t="shared" si="0"/>
        <v>280</v>
      </c>
      <c r="E16" s="528">
        <f t="shared" si="0"/>
        <v>0</v>
      </c>
      <c r="F16" s="528">
        <f t="shared" si="0"/>
        <v>0</v>
      </c>
      <c r="G16" s="511"/>
      <c r="H16" s="512"/>
      <c r="I16" s="508"/>
    </row>
    <row r="17" spans="1:30" s="509" customFormat="1" x14ac:dyDescent="0.3">
      <c r="A17" s="270" t="s">
        <v>99</v>
      </c>
      <c r="B17" s="323" t="s">
        <v>799</v>
      </c>
      <c r="C17" s="505">
        <v>300</v>
      </c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1"/>
      <c r="H17" s="512"/>
      <c r="I17" s="508"/>
    </row>
    <row r="18" spans="1:30" s="509" customFormat="1" x14ac:dyDescent="0.3">
      <c r="A18" s="270" t="s">
        <v>40</v>
      </c>
      <c r="B18" s="323" t="s">
        <v>799</v>
      </c>
      <c r="C18" s="505">
        <v>320</v>
      </c>
      <c r="D18" s="529">
        <f>'Функц. 2024-2026'!F811</f>
        <v>280</v>
      </c>
      <c r="E18" s="529">
        <f>'Функц. 2024-2026'!H811</f>
        <v>0</v>
      </c>
      <c r="F18" s="529">
        <f>'Функц. 2024-2026'!J811</f>
        <v>0</v>
      </c>
      <c r="G18" s="511"/>
      <c r="H18" s="512"/>
      <c r="I18" s="508"/>
    </row>
    <row r="19" spans="1:30" s="137" customFormat="1" x14ac:dyDescent="0.3">
      <c r="A19" s="501" t="s">
        <v>635</v>
      </c>
      <c r="B19" s="535" t="s">
        <v>116</v>
      </c>
      <c r="C19" s="525"/>
      <c r="D19" s="510">
        <f>D20+D29+D48+D81</f>
        <v>238415.19999999998</v>
      </c>
      <c r="E19" s="510">
        <f>E20+E29+E48+E81</f>
        <v>171812.2</v>
      </c>
      <c r="F19" s="510">
        <f>F20+F29+F48+F81</f>
        <v>176108.09999999998</v>
      </c>
      <c r="G19" s="156"/>
    </row>
    <row r="20" spans="1:30" x14ac:dyDescent="0.3">
      <c r="A20" s="272" t="s">
        <v>540</v>
      </c>
      <c r="B20" s="323" t="s">
        <v>328</v>
      </c>
      <c r="C20" s="305"/>
      <c r="D20" s="30">
        <f>D21+D25</f>
        <v>29436.499999999996</v>
      </c>
      <c r="E20" s="672">
        <f t="shared" ref="E20:AD20" si="1">E21+E25</f>
        <v>23547.599999999999</v>
      </c>
      <c r="F20" s="672">
        <f t="shared" si="1"/>
        <v>23547.599999999999</v>
      </c>
      <c r="G20" s="672">
        <f t="shared" si="1"/>
        <v>0</v>
      </c>
      <c r="H20" s="672">
        <f t="shared" si="1"/>
        <v>0</v>
      </c>
      <c r="I20" s="672">
        <f t="shared" si="1"/>
        <v>0</v>
      </c>
      <c r="J20" s="672">
        <f t="shared" si="1"/>
        <v>0</v>
      </c>
      <c r="K20" s="672">
        <f t="shared" si="1"/>
        <v>0</v>
      </c>
      <c r="L20" s="672">
        <f t="shared" si="1"/>
        <v>0</v>
      </c>
      <c r="M20" s="672">
        <f t="shared" si="1"/>
        <v>0</v>
      </c>
      <c r="N20" s="672">
        <f t="shared" si="1"/>
        <v>0</v>
      </c>
      <c r="O20" s="672">
        <f t="shared" si="1"/>
        <v>0</v>
      </c>
      <c r="P20" s="672">
        <f t="shared" si="1"/>
        <v>0</v>
      </c>
      <c r="Q20" s="672">
        <f t="shared" si="1"/>
        <v>0</v>
      </c>
      <c r="R20" s="672">
        <f t="shared" si="1"/>
        <v>0</v>
      </c>
      <c r="S20" s="672">
        <f t="shared" si="1"/>
        <v>0</v>
      </c>
      <c r="T20" s="672">
        <f t="shared" si="1"/>
        <v>0</v>
      </c>
      <c r="U20" s="672">
        <f t="shared" si="1"/>
        <v>0</v>
      </c>
      <c r="V20" s="672">
        <f t="shared" si="1"/>
        <v>0</v>
      </c>
      <c r="W20" s="672">
        <f t="shared" si="1"/>
        <v>0</v>
      </c>
      <c r="X20" s="672">
        <f t="shared" si="1"/>
        <v>0</v>
      </c>
      <c r="Y20" s="672">
        <f t="shared" si="1"/>
        <v>0</v>
      </c>
      <c r="Z20" s="672">
        <f t="shared" si="1"/>
        <v>0</v>
      </c>
      <c r="AA20" s="672">
        <f t="shared" si="1"/>
        <v>0</v>
      </c>
      <c r="AB20" s="672">
        <f t="shared" si="1"/>
        <v>0</v>
      </c>
      <c r="AC20" s="672">
        <f t="shared" si="1"/>
        <v>0</v>
      </c>
      <c r="AD20" s="672">
        <f t="shared" si="1"/>
        <v>0</v>
      </c>
    </row>
    <row r="21" spans="1:30" x14ac:dyDescent="0.3">
      <c r="A21" s="290" t="s">
        <v>329</v>
      </c>
      <c r="B21" s="323" t="s">
        <v>330</v>
      </c>
      <c r="C21" s="305"/>
      <c r="D21" s="30">
        <f t="shared" ref="D21:F23" si="2">D22</f>
        <v>26166.499999999996</v>
      </c>
      <c r="E21" s="30">
        <f t="shared" si="2"/>
        <v>23547.599999999999</v>
      </c>
      <c r="F21" s="30">
        <f t="shared" si="2"/>
        <v>23547.599999999999</v>
      </c>
      <c r="G21" s="156"/>
    </row>
    <row r="22" spans="1:30" ht="31.2" x14ac:dyDescent="0.3">
      <c r="A22" s="434" t="s">
        <v>264</v>
      </c>
      <c r="B22" s="323" t="s">
        <v>265</v>
      </c>
      <c r="C22" s="305"/>
      <c r="D22" s="30">
        <f t="shared" si="2"/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292" t="s">
        <v>62</v>
      </c>
      <c r="B23" s="323" t="s">
        <v>265</v>
      </c>
      <c r="C23" s="303">
        <v>600</v>
      </c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x14ac:dyDescent="0.3">
      <c r="A24" s="292" t="s">
        <v>63</v>
      </c>
      <c r="B24" s="323" t="s">
        <v>265</v>
      </c>
      <c r="C24" s="303">
        <v>610</v>
      </c>
      <c r="D24" s="30">
        <f>'Функц. 2024-2026'!F747</f>
        <v>26166.499999999996</v>
      </c>
      <c r="E24" s="30">
        <f>'Функц. 2024-2026'!H747</f>
        <v>23547.599999999999</v>
      </c>
      <c r="F24" s="30">
        <f>'Функц. 2024-2026'!J747</f>
        <v>23547.599999999999</v>
      </c>
      <c r="G24" s="156"/>
    </row>
    <row r="25" spans="1:30" s="683" customFormat="1" ht="46.8" x14ac:dyDescent="0.3">
      <c r="A25" s="565" t="s">
        <v>845</v>
      </c>
      <c r="B25" s="573" t="s">
        <v>846</v>
      </c>
      <c r="C25" s="575"/>
      <c r="D25" s="672">
        <f>D26</f>
        <v>3270</v>
      </c>
      <c r="E25" s="672">
        <f t="shared" ref="E25:F27" si="3">E26</f>
        <v>0</v>
      </c>
      <c r="F25" s="672">
        <f t="shared" si="3"/>
        <v>0</v>
      </c>
      <c r="G25" s="685"/>
    </row>
    <row r="26" spans="1:30" s="683" customFormat="1" ht="31.2" x14ac:dyDescent="0.3">
      <c r="A26" s="565" t="s">
        <v>847</v>
      </c>
      <c r="B26" s="573" t="s">
        <v>848</v>
      </c>
      <c r="C26" s="575"/>
      <c r="D26" s="672">
        <f>D27</f>
        <v>3270</v>
      </c>
      <c r="E26" s="672">
        <f t="shared" si="3"/>
        <v>0</v>
      </c>
      <c r="F26" s="672">
        <f t="shared" si="3"/>
        <v>0</v>
      </c>
      <c r="G26" s="672">
        <f t="shared" ref="G26:AD26" si="4">G27</f>
        <v>0</v>
      </c>
      <c r="H26" s="672">
        <f t="shared" si="4"/>
        <v>0</v>
      </c>
      <c r="I26" s="672">
        <f t="shared" si="4"/>
        <v>0</v>
      </c>
      <c r="J26" s="672">
        <f t="shared" si="4"/>
        <v>0</v>
      </c>
      <c r="K26" s="672">
        <f t="shared" si="4"/>
        <v>0</v>
      </c>
      <c r="L26" s="672">
        <f t="shared" si="4"/>
        <v>0</v>
      </c>
      <c r="M26" s="672">
        <f t="shared" si="4"/>
        <v>0</v>
      </c>
      <c r="N26" s="672">
        <f t="shared" si="4"/>
        <v>0</v>
      </c>
      <c r="O26" s="672">
        <f t="shared" si="4"/>
        <v>0</v>
      </c>
      <c r="P26" s="672">
        <f t="shared" si="4"/>
        <v>0</v>
      </c>
      <c r="Q26" s="672">
        <f t="shared" si="4"/>
        <v>0</v>
      </c>
      <c r="R26" s="672">
        <f t="shared" si="4"/>
        <v>0</v>
      </c>
      <c r="S26" s="672">
        <f t="shared" si="4"/>
        <v>0</v>
      </c>
      <c r="T26" s="672">
        <f t="shared" si="4"/>
        <v>0</v>
      </c>
      <c r="U26" s="672">
        <f t="shared" si="4"/>
        <v>0</v>
      </c>
      <c r="V26" s="672">
        <f t="shared" si="4"/>
        <v>0</v>
      </c>
      <c r="W26" s="672">
        <f t="shared" si="4"/>
        <v>0</v>
      </c>
      <c r="X26" s="672">
        <f t="shared" si="4"/>
        <v>0</v>
      </c>
      <c r="Y26" s="672">
        <f t="shared" si="4"/>
        <v>0</v>
      </c>
      <c r="Z26" s="672">
        <f t="shared" si="4"/>
        <v>0</v>
      </c>
      <c r="AA26" s="672">
        <f t="shared" si="4"/>
        <v>0</v>
      </c>
      <c r="AB26" s="672">
        <f t="shared" si="4"/>
        <v>0</v>
      </c>
      <c r="AC26" s="672">
        <f t="shared" si="4"/>
        <v>0</v>
      </c>
      <c r="AD26" s="672">
        <f t="shared" si="4"/>
        <v>0</v>
      </c>
    </row>
    <row r="27" spans="1:30" s="683" customFormat="1" ht="31.2" x14ac:dyDescent="0.3">
      <c r="A27" s="565" t="s">
        <v>62</v>
      </c>
      <c r="B27" s="573" t="s">
        <v>848</v>
      </c>
      <c r="C27" s="575">
        <v>600</v>
      </c>
      <c r="D27" s="672">
        <f>D28</f>
        <v>3270</v>
      </c>
      <c r="E27" s="672">
        <f t="shared" si="3"/>
        <v>0</v>
      </c>
      <c r="F27" s="672">
        <f t="shared" si="3"/>
        <v>0</v>
      </c>
      <c r="G27" s="685"/>
    </row>
    <row r="28" spans="1:30" s="683" customFormat="1" x14ac:dyDescent="0.3">
      <c r="A28" s="565" t="s">
        <v>63</v>
      </c>
      <c r="B28" s="573" t="s">
        <v>848</v>
      </c>
      <c r="C28" s="575">
        <v>610</v>
      </c>
      <c r="D28" s="672">
        <f>'Функц. 2024-2026'!F751</f>
        <v>3270</v>
      </c>
      <c r="E28" s="672">
        <f>'Функц. 2024-2026'!H751</f>
        <v>0</v>
      </c>
      <c r="F28" s="672">
        <f>'Функц. 2024-2026'!J751</f>
        <v>0</v>
      </c>
      <c r="G28" s="685"/>
    </row>
    <row r="29" spans="1:30" x14ac:dyDescent="0.3">
      <c r="A29" s="290" t="s">
        <v>541</v>
      </c>
      <c r="B29" s="323" t="s">
        <v>143</v>
      </c>
      <c r="C29" s="480"/>
      <c r="D29" s="30">
        <f>D30+D44+D40</f>
        <v>55074.7</v>
      </c>
      <c r="E29" s="672">
        <f t="shared" ref="E29:F29" si="5">E30+E44+E40</f>
        <v>33290</v>
      </c>
      <c r="F29" s="672">
        <f t="shared" si="5"/>
        <v>33790</v>
      </c>
      <c r="G29" s="156"/>
    </row>
    <row r="30" spans="1:30" ht="31.2" x14ac:dyDescent="0.3">
      <c r="A30" s="290" t="s">
        <v>266</v>
      </c>
      <c r="B30" s="323" t="s">
        <v>144</v>
      </c>
      <c r="C30" s="303"/>
      <c r="D30" s="30">
        <f>D31+D34+D37</f>
        <v>34894.699999999997</v>
      </c>
      <c r="E30" s="30">
        <f>E31+E34+E37</f>
        <v>33290</v>
      </c>
      <c r="F30" s="30">
        <f>F31+F34+F37</f>
        <v>33790</v>
      </c>
      <c r="G30" s="156"/>
    </row>
    <row r="31" spans="1:30" ht="31.2" x14ac:dyDescent="0.3">
      <c r="A31" s="434" t="s">
        <v>267</v>
      </c>
      <c r="B31" s="323" t="s">
        <v>268</v>
      </c>
      <c r="C31" s="303"/>
      <c r="D31" s="30">
        <f t="shared" ref="D31:F32" si="6">D32</f>
        <v>1000</v>
      </c>
      <c r="E31" s="30">
        <f t="shared" si="6"/>
        <v>1000</v>
      </c>
      <c r="F31" s="30">
        <f t="shared" si="6"/>
        <v>500</v>
      </c>
      <c r="G31" s="156"/>
    </row>
    <row r="32" spans="1:30" ht="31.2" x14ac:dyDescent="0.3">
      <c r="A32" s="292" t="s">
        <v>62</v>
      </c>
      <c r="B32" s="323" t="s">
        <v>268</v>
      </c>
      <c r="C32" s="303">
        <v>600</v>
      </c>
      <c r="D32" s="30">
        <f t="shared" si="6"/>
        <v>1000</v>
      </c>
      <c r="E32" s="30">
        <f t="shared" si="6"/>
        <v>1000</v>
      </c>
      <c r="F32" s="30">
        <f t="shared" si="6"/>
        <v>500</v>
      </c>
      <c r="G32" s="156"/>
    </row>
    <row r="33" spans="1:7" x14ac:dyDescent="0.3">
      <c r="A33" s="292" t="s">
        <v>63</v>
      </c>
      <c r="B33" s="323" t="s">
        <v>268</v>
      </c>
      <c r="C33" s="303">
        <v>610</v>
      </c>
      <c r="D33" s="30">
        <f>'Функц. 2024-2026'!F756</f>
        <v>1000</v>
      </c>
      <c r="E33" s="30">
        <f>'Функц. 2024-2026'!H756</f>
        <v>1000</v>
      </c>
      <c r="F33" s="30">
        <f>'Функц. 2024-2026'!J756</f>
        <v>500</v>
      </c>
      <c r="G33" s="156"/>
    </row>
    <row r="34" spans="1:7" ht="31.2" x14ac:dyDescent="0.3">
      <c r="A34" s="292" t="s">
        <v>269</v>
      </c>
      <c r="B34" s="323" t="s">
        <v>270</v>
      </c>
      <c r="C34" s="303"/>
      <c r="D34" s="30">
        <f t="shared" ref="D34:F35" si="7">D35</f>
        <v>33534.1</v>
      </c>
      <c r="E34" s="30">
        <f t="shared" si="7"/>
        <v>31925.1</v>
      </c>
      <c r="F34" s="30">
        <f t="shared" si="7"/>
        <v>32925.1</v>
      </c>
      <c r="G34" s="156"/>
    </row>
    <row r="35" spans="1:7" ht="31.2" x14ac:dyDescent="0.3">
      <c r="A35" s="292" t="s">
        <v>62</v>
      </c>
      <c r="B35" s="323" t="s">
        <v>270</v>
      </c>
      <c r="C35" s="303">
        <v>600</v>
      </c>
      <c r="D35" s="30">
        <f t="shared" si="7"/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x14ac:dyDescent="0.3">
      <c r="A36" s="292" t="s">
        <v>63</v>
      </c>
      <c r="B36" s="323" t="s">
        <v>270</v>
      </c>
      <c r="C36" s="303">
        <v>610</v>
      </c>
      <c r="D36" s="30">
        <f>'Функц. 2024-2026'!F759</f>
        <v>33534.1</v>
      </c>
      <c r="E36" s="30">
        <f>'Функц. 2024-2026'!H759</f>
        <v>31925.1</v>
      </c>
      <c r="F36" s="30">
        <f>'Функц. 2024-2026'!J759</f>
        <v>32925.1</v>
      </c>
      <c r="G36" s="156"/>
    </row>
    <row r="37" spans="1:7" s="184" customFormat="1" ht="31.2" x14ac:dyDescent="0.3">
      <c r="A37" s="409" t="s">
        <v>551</v>
      </c>
      <c r="B37" s="323" t="s">
        <v>437</v>
      </c>
      <c r="C37" s="303"/>
      <c r="D37" s="30">
        <f t="shared" ref="D37:F38" si="8">D38</f>
        <v>360.6</v>
      </c>
      <c r="E37" s="30">
        <f t="shared" si="8"/>
        <v>364.9</v>
      </c>
      <c r="F37" s="30">
        <f t="shared" si="8"/>
        <v>364.9</v>
      </c>
      <c r="G37" s="156"/>
    </row>
    <row r="38" spans="1:7" s="184" customFormat="1" ht="31.2" x14ac:dyDescent="0.3">
      <c r="A38" s="409" t="s">
        <v>62</v>
      </c>
      <c r="B38" s="323" t="s">
        <v>437</v>
      </c>
      <c r="C38" s="303">
        <v>600</v>
      </c>
      <c r="D38" s="30">
        <f t="shared" si="8"/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x14ac:dyDescent="0.3">
      <c r="A39" s="409" t="s">
        <v>63</v>
      </c>
      <c r="B39" s="323" t="s">
        <v>437</v>
      </c>
      <c r="C39" s="303">
        <v>610</v>
      </c>
      <c r="D39" s="30">
        <f>'Функц. 2024-2026'!F762</f>
        <v>360.6</v>
      </c>
      <c r="E39" s="30">
        <f>'Функц. 2024-2026'!H762</f>
        <v>364.9</v>
      </c>
      <c r="F39" s="30">
        <f>'Функц. 2024-2026'!J762</f>
        <v>364.9</v>
      </c>
      <c r="G39" s="156"/>
    </row>
    <row r="40" spans="1:7" s="683" customFormat="1" ht="46.8" x14ac:dyDescent="0.3">
      <c r="A40" s="409" t="s">
        <v>821</v>
      </c>
      <c r="B40" s="323" t="s">
        <v>823</v>
      </c>
      <c r="C40" s="524"/>
      <c r="D40" s="672">
        <f>D41</f>
        <v>180</v>
      </c>
      <c r="E40" s="672">
        <f t="shared" ref="E40:F40" si="9">E41</f>
        <v>0</v>
      </c>
      <c r="F40" s="672">
        <f t="shared" si="9"/>
        <v>0</v>
      </c>
      <c r="G40" s="685"/>
    </row>
    <row r="41" spans="1:7" s="683" customFormat="1" x14ac:dyDescent="0.3">
      <c r="A41" s="409" t="s">
        <v>822</v>
      </c>
      <c r="B41" s="323" t="s">
        <v>824</v>
      </c>
      <c r="C41" s="524"/>
      <c r="D41" s="672">
        <f>D42</f>
        <v>180</v>
      </c>
      <c r="E41" s="672">
        <f t="shared" ref="E41:F41" si="10">E42</f>
        <v>0</v>
      </c>
      <c r="F41" s="672">
        <f t="shared" si="10"/>
        <v>0</v>
      </c>
      <c r="G41" s="685"/>
    </row>
    <row r="42" spans="1:7" s="683" customFormat="1" ht="31.2" x14ac:dyDescent="0.3">
      <c r="A42" s="409" t="s">
        <v>62</v>
      </c>
      <c r="B42" s="323" t="s">
        <v>824</v>
      </c>
      <c r="C42" s="303">
        <v>600</v>
      </c>
      <c r="D42" s="672">
        <f>D43</f>
        <v>180</v>
      </c>
      <c r="E42" s="672"/>
      <c r="F42" s="672"/>
      <c r="G42" s="685"/>
    </row>
    <row r="43" spans="1:7" s="683" customFormat="1" x14ac:dyDescent="0.3">
      <c r="A43" s="409" t="s">
        <v>63</v>
      </c>
      <c r="B43" s="323" t="s">
        <v>824</v>
      </c>
      <c r="C43" s="303">
        <v>610</v>
      </c>
      <c r="D43" s="672">
        <f>'Функц. 2024-2026'!F766</f>
        <v>180</v>
      </c>
      <c r="E43" s="672">
        <f>'Функц. 2024-2026'!H766</f>
        <v>0</v>
      </c>
      <c r="F43" s="672">
        <f>'Функц. 2024-2026'!J765</f>
        <v>0</v>
      </c>
      <c r="G43" s="685"/>
    </row>
    <row r="44" spans="1:7" s="184" customFormat="1" x14ac:dyDescent="0.3">
      <c r="A44" s="409" t="s">
        <v>734</v>
      </c>
      <c r="B44" s="323" t="s">
        <v>736</v>
      </c>
      <c r="C44" s="477"/>
      <c r="D44" s="30">
        <f>D45</f>
        <v>20000</v>
      </c>
      <c r="E44" s="30">
        <f t="shared" ref="E44:F46" si="11">E45</f>
        <v>0</v>
      </c>
      <c r="F44" s="30">
        <f t="shared" si="11"/>
        <v>0</v>
      </c>
      <c r="G44" s="156"/>
    </row>
    <row r="45" spans="1:7" s="184" customFormat="1" x14ac:dyDescent="0.3">
      <c r="A45" s="409" t="s">
        <v>735</v>
      </c>
      <c r="B45" s="323" t="s">
        <v>737</v>
      </c>
      <c r="C45" s="477"/>
      <c r="D45" s="30">
        <f>D46</f>
        <v>20000</v>
      </c>
      <c r="E45" s="30">
        <f t="shared" si="11"/>
        <v>0</v>
      </c>
      <c r="F45" s="30">
        <f t="shared" si="11"/>
        <v>0</v>
      </c>
      <c r="G45" s="156"/>
    </row>
    <row r="46" spans="1:7" s="184" customFormat="1" ht="31.2" x14ac:dyDescent="0.3">
      <c r="A46" s="409" t="s">
        <v>62</v>
      </c>
      <c r="B46" s="323" t="s">
        <v>737</v>
      </c>
      <c r="C46" s="477">
        <v>600</v>
      </c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x14ac:dyDescent="0.3">
      <c r="A47" s="409" t="s">
        <v>63</v>
      </c>
      <c r="B47" s="323" t="s">
        <v>737</v>
      </c>
      <c r="C47" s="477">
        <v>610</v>
      </c>
      <c r="D47" s="30">
        <f>'Функц. 2024-2026'!F770</f>
        <v>20000</v>
      </c>
      <c r="E47" s="30">
        <f>'Функц. 2024-2026'!H770</f>
        <v>0</v>
      </c>
      <c r="F47" s="30">
        <f>'Функц. 2024-2026'!J770</f>
        <v>0</v>
      </c>
      <c r="G47" s="156"/>
    </row>
    <row r="48" spans="1:7" ht="31.2" x14ac:dyDescent="0.3">
      <c r="A48" s="272" t="s">
        <v>542</v>
      </c>
      <c r="B48" s="323" t="s">
        <v>271</v>
      </c>
      <c r="C48" s="303"/>
      <c r="D48" s="30">
        <f>D49+D66+D77+D73</f>
        <v>92595.499999999985</v>
      </c>
      <c r="E48" s="30">
        <f t="shared" ref="E48:F48" si="12">E49+E66+E77+E73</f>
        <v>54777.9</v>
      </c>
      <c r="F48" s="30">
        <f t="shared" si="12"/>
        <v>55873.8</v>
      </c>
      <c r="G48" s="156"/>
    </row>
    <row r="49" spans="1:7" x14ac:dyDescent="0.3">
      <c r="A49" s="272" t="s">
        <v>378</v>
      </c>
      <c r="B49" s="323" t="s">
        <v>543</v>
      </c>
      <c r="C49" s="303"/>
      <c r="D49" s="30">
        <f>D50+D59</f>
        <v>86863.299999999988</v>
      </c>
      <c r="E49" s="30">
        <f>E50+E59</f>
        <v>54373.8</v>
      </c>
      <c r="F49" s="30">
        <f>F50+F59</f>
        <v>55873.8</v>
      </c>
      <c r="G49" s="156"/>
    </row>
    <row r="50" spans="1:7" x14ac:dyDescent="0.3">
      <c r="A50" s="434" t="s">
        <v>272</v>
      </c>
      <c r="B50" s="323" t="s">
        <v>611</v>
      </c>
      <c r="C50" s="303"/>
      <c r="D50" s="30">
        <f>D51+D56</f>
        <v>14507.9</v>
      </c>
      <c r="E50" s="30">
        <f>E51+E56</f>
        <v>0</v>
      </c>
      <c r="F50" s="30">
        <f>F51+F56</f>
        <v>0</v>
      </c>
      <c r="G50" s="156"/>
    </row>
    <row r="51" spans="1:7" ht="31.2" x14ac:dyDescent="0.3">
      <c r="A51" s="292" t="s">
        <v>273</v>
      </c>
      <c r="B51" s="323" t="s">
        <v>612</v>
      </c>
      <c r="C51" s="303"/>
      <c r="D51" s="30">
        <f>D54+D52</f>
        <v>14072.9</v>
      </c>
      <c r="E51" s="30">
        <f>E54+E52</f>
        <v>0</v>
      </c>
      <c r="F51" s="30">
        <f>F54+F52</f>
        <v>0</v>
      </c>
      <c r="G51" s="156"/>
    </row>
    <row r="52" spans="1:7" s="184" customFormat="1" x14ac:dyDescent="0.3">
      <c r="A52" s="292" t="s">
        <v>122</v>
      </c>
      <c r="B52" s="323" t="s">
        <v>612</v>
      </c>
      <c r="C52" s="303">
        <v>200</v>
      </c>
      <c r="D52" s="30">
        <f>D53</f>
        <v>2300</v>
      </c>
      <c r="E52" s="30">
        <f>E53</f>
        <v>0</v>
      </c>
      <c r="F52" s="30">
        <f>F53</f>
        <v>0</v>
      </c>
      <c r="G52" s="156"/>
    </row>
    <row r="53" spans="1:7" s="184" customFormat="1" x14ac:dyDescent="0.3">
      <c r="A53" s="292" t="s">
        <v>53</v>
      </c>
      <c r="B53" s="323" t="s">
        <v>612</v>
      </c>
      <c r="C53" s="303">
        <v>240</v>
      </c>
      <c r="D53" s="30">
        <f>'Функц. 2024-2026'!F776</f>
        <v>2300</v>
      </c>
      <c r="E53" s="30">
        <f>'Функц. 2024-2026'!H776</f>
        <v>0</v>
      </c>
      <c r="F53" s="30">
        <f>'Функц. 2024-2026'!J776</f>
        <v>0</v>
      </c>
      <c r="G53" s="156"/>
    </row>
    <row r="54" spans="1:7" ht="31.2" x14ac:dyDescent="0.3">
      <c r="A54" s="292" t="s">
        <v>62</v>
      </c>
      <c r="B54" s="323" t="s">
        <v>612</v>
      </c>
      <c r="C54" s="303">
        <v>600</v>
      </c>
      <c r="D54" s="30">
        <f>D55</f>
        <v>11772.9</v>
      </c>
      <c r="E54" s="30">
        <f>E55</f>
        <v>0</v>
      </c>
      <c r="F54" s="30">
        <f>F55</f>
        <v>0</v>
      </c>
      <c r="G54" s="156"/>
    </row>
    <row r="55" spans="1:7" x14ac:dyDescent="0.3">
      <c r="A55" s="292" t="s">
        <v>63</v>
      </c>
      <c r="B55" s="323" t="s">
        <v>612</v>
      </c>
      <c r="C55" s="303">
        <v>610</v>
      </c>
      <c r="D55" s="30">
        <f>'Функц. 2024-2026'!F778</f>
        <v>11772.9</v>
      </c>
      <c r="E55" s="30">
        <f>'Функц. 2024-2026'!H778</f>
        <v>0</v>
      </c>
      <c r="F55" s="30">
        <f>'Функц. 2024-2026'!J778</f>
        <v>0</v>
      </c>
      <c r="G55" s="156"/>
    </row>
    <row r="56" spans="1:7" ht="31.2" x14ac:dyDescent="0.3">
      <c r="A56" s="270" t="s">
        <v>274</v>
      </c>
      <c r="B56" s="323" t="s">
        <v>613</v>
      </c>
      <c r="C56" s="303"/>
      <c r="D56" s="30">
        <f t="shared" ref="D56:F57" si="13">D57</f>
        <v>435</v>
      </c>
      <c r="E56" s="30">
        <f t="shared" si="13"/>
        <v>0</v>
      </c>
      <c r="F56" s="30">
        <f t="shared" si="13"/>
        <v>0</v>
      </c>
      <c r="G56" s="156"/>
    </row>
    <row r="57" spans="1:7" ht="31.2" x14ac:dyDescent="0.3">
      <c r="A57" s="292" t="s">
        <v>62</v>
      </c>
      <c r="B57" s="323" t="s">
        <v>613</v>
      </c>
      <c r="C57" s="303">
        <v>600</v>
      </c>
      <c r="D57" s="30">
        <f t="shared" si="13"/>
        <v>435</v>
      </c>
      <c r="E57" s="30">
        <f t="shared" si="13"/>
        <v>0</v>
      </c>
      <c r="F57" s="30">
        <f t="shared" si="13"/>
        <v>0</v>
      </c>
      <c r="G57" s="156"/>
    </row>
    <row r="58" spans="1:7" x14ac:dyDescent="0.3">
      <c r="A58" s="292" t="s">
        <v>63</v>
      </c>
      <c r="B58" s="323" t="s">
        <v>613</v>
      </c>
      <c r="C58" s="303">
        <v>610</v>
      </c>
      <c r="D58" s="30">
        <f>'Функц. 2024-2026'!F781</f>
        <v>435</v>
      </c>
      <c r="E58" s="30">
        <f>'Функц. 2024-2026'!H781</f>
        <v>0</v>
      </c>
      <c r="F58" s="30">
        <f>'Функц. 2024-2026'!J781</f>
        <v>0</v>
      </c>
      <c r="G58" s="156"/>
    </row>
    <row r="59" spans="1:7" ht="31.2" x14ac:dyDescent="0.3">
      <c r="A59" s="273" t="s">
        <v>379</v>
      </c>
      <c r="B59" s="323" t="s">
        <v>544</v>
      </c>
      <c r="C59" s="303"/>
      <c r="D59" s="30">
        <f>D60+D63</f>
        <v>72355.399999999994</v>
      </c>
      <c r="E59" s="30">
        <f>E60+E63</f>
        <v>54373.8</v>
      </c>
      <c r="F59" s="30">
        <f>F60+F63</f>
        <v>55873.8</v>
      </c>
      <c r="G59" s="156"/>
    </row>
    <row r="60" spans="1:7" s="184" customFormat="1" ht="46.8" x14ac:dyDescent="0.3">
      <c r="A60" s="270" t="str">
        <f>'Функц. 2024-2026'!A783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0" s="323" t="s">
        <v>545</v>
      </c>
      <c r="C60" s="303"/>
      <c r="D60" s="30">
        <f t="shared" ref="D60:F61" si="14">D61</f>
        <v>34244.5</v>
      </c>
      <c r="E60" s="30">
        <f t="shared" si="14"/>
        <v>23373.8</v>
      </c>
      <c r="F60" s="30">
        <f t="shared" si="14"/>
        <v>25873.8</v>
      </c>
      <c r="G60" s="156"/>
    </row>
    <row r="61" spans="1:7" s="184" customFormat="1" ht="31.2" x14ac:dyDescent="0.3">
      <c r="A61" s="270" t="str">
        <f>'Функц. 2024-2026'!A784</f>
        <v>Предоставление субсидий бюджетным, автономным учреждениям и иным некоммерческим организациям</v>
      </c>
      <c r="B61" s="323" t="s">
        <v>545</v>
      </c>
      <c r="C61" s="303">
        <v>600</v>
      </c>
      <c r="D61" s="30">
        <f t="shared" si="14"/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x14ac:dyDescent="0.3">
      <c r="A62" s="270" t="str">
        <f>'Функц. 2024-2026'!A785</f>
        <v>Субсидии бюджетным учреждениям</v>
      </c>
      <c r="B62" s="323" t="s">
        <v>545</v>
      </c>
      <c r="C62" s="303">
        <v>610</v>
      </c>
      <c r="D62" s="30">
        <f>'ведом. 2024-2026'!AD415</f>
        <v>34244.5</v>
      </c>
      <c r="E62" s="30">
        <f>'ведом. 2024-2026'!AE415</f>
        <v>23373.8</v>
      </c>
      <c r="F62" s="30">
        <f>'ведом. 2024-2026'!AF415</f>
        <v>25873.8</v>
      </c>
      <c r="G62" s="156"/>
    </row>
    <row r="63" spans="1:7" s="184" customFormat="1" ht="46.8" x14ac:dyDescent="0.3">
      <c r="A63" s="270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3" s="323" t="s">
        <v>546</v>
      </c>
      <c r="C63" s="303"/>
      <c r="D63" s="30">
        <f t="shared" ref="D63:F64" si="15">D64</f>
        <v>38110.9</v>
      </c>
      <c r="E63" s="30">
        <f t="shared" si="15"/>
        <v>31000</v>
      </c>
      <c r="F63" s="30">
        <f t="shared" si="15"/>
        <v>30000</v>
      </c>
      <c r="G63" s="156"/>
    </row>
    <row r="64" spans="1:7" s="184" customFormat="1" ht="31.2" x14ac:dyDescent="0.3">
      <c r="A64" s="270" t="str">
        <f>'Функц. 2024-2026'!A787</f>
        <v>Предоставление субсидий бюджетным, автономным учреждениям и иным некоммерческим организациям</v>
      </c>
      <c r="B64" s="323" t="s">
        <v>546</v>
      </c>
      <c r="C64" s="303">
        <v>600</v>
      </c>
      <c r="D64" s="30">
        <f t="shared" si="15"/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x14ac:dyDescent="0.3">
      <c r="A65" s="270" t="str">
        <f>'Функц. 2024-2026'!A788</f>
        <v>Субсидии бюджетным учреждениям</v>
      </c>
      <c r="B65" s="323" t="s">
        <v>546</v>
      </c>
      <c r="C65" s="303">
        <v>610</v>
      </c>
      <c r="D65" s="30">
        <f>'ведом. 2024-2026'!AD418</f>
        <v>38110.9</v>
      </c>
      <c r="E65" s="30">
        <f>'ведом. 2024-2026'!AE418</f>
        <v>31000</v>
      </c>
      <c r="F65" s="30">
        <f>'ведом. 2024-2026'!AF418</f>
        <v>30000</v>
      </c>
      <c r="G65" s="156"/>
    </row>
    <row r="66" spans="1:30" s="184" customFormat="1" ht="46.8" x14ac:dyDescent="0.3">
      <c r="A66" s="270" t="s">
        <v>775</v>
      </c>
      <c r="B66" s="323" t="s">
        <v>776</v>
      </c>
      <c r="C66" s="477"/>
      <c r="D66" s="30">
        <f>D67+D70</f>
        <v>4360</v>
      </c>
      <c r="E66" s="672">
        <f t="shared" ref="E66:F66" si="16">E67+E70</f>
        <v>0</v>
      </c>
      <c r="F66" s="672">
        <f t="shared" si="16"/>
        <v>0</v>
      </c>
      <c r="G66" s="156"/>
    </row>
    <row r="67" spans="1:30" s="184" customFormat="1" ht="31.2" x14ac:dyDescent="0.3">
      <c r="A67" s="270" t="s">
        <v>777</v>
      </c>
      <c r="B67" s="323" t="s">
        <v>778</v>
      </c>
      <c r="C67" s="477"/>
      <c r="D67" s="30">
        <f>D68</f>
        <v>4300</v>
      </c>
      <c r="E67" s="30">
        <f t="shared" ref="E67:F68" si="17">E68</f>
        <v>0</v>
      </c>
      <c r="F67" s="30">
        <f t="shared" si="17"/>
        <v>0</v>
      </c>
      <c r="G67" s="156"/>
    </row>
    <row r="68" spans="1:30" s="184" customFormat="1" ht="31.2" x14ac:dyDescent="0.3">
      <c r="A68" s="270" t="s">
        <v>62</v>
      </c>
      <c r="B68" s="323" t="s">
        <v>778</v>
      </c>
      <c r="C68" s="477">
        <v>600</v>
      </c>
      <c r="D68" s="30">
        <f>D69</f>
        <v>4300</v>
      </c>
      <c r="E68" s="30">
        <f t="shared" si="17"/>
        <v>0</v>
      </c>
      <c r="F68" s="30">
        <f t="shared" si="17"/>
        <v>0</v>
      </c>
      <c r="G68" s="156"/>
    </row>
    <row r="69" spans="1:30" s="184" customFormat="1" x14ac:dyDescent="0.3">
      <c r="A69" s="270" t="s">
        <v>63</v>
      </c>
      <c r="B69" s="323" t="s">
        <v>778</v>
      </c>
      <c r="C69" s="477">
        <v>610</v>
      </c>
      <c r="D69" s="30">
        <f>'Функц. 2024-2026'!F792</f>
        <v>4300</v>
      </c>
      <c r="E69" s="30">
        <f>'Функц. 2024-2026'!H792</f>
        <v>0</v>
      </c>
      <c r="F69" s="30">
        <f>'Функц. 2024-2026'!J792</f>
        <v>0</v>
      </c>
      <c r="G69" s="156"/>
    </row>
    <row r="70" spans="1:30" s="683" customFormat="1" ht="31.2" x14ac:dyDescent="0.3">
      <c r="A70" s="270" t="s">
        <v>818</v>
      </c>
      <c r="B70" s="323" t="s">
        <v>817</v>
      </c>
      <c r="C70" s="524"/>
      <c r="D70" s="672">
        <f>D71</f>
        <v>60</v>
      </c>
      <c r="E70" s="672">
        <f t="shared" ref="E70:F70" si="18">E71</f>
        <v>0</v>
      </c>
      <c r="F70" s="672">
        <f t="shared" si="18"/>
        <v>0</v>
      </c>
      <c r="G70" s="685"/>
    </row>
    <row r="71" spans="1:30" s="683" customFormat="1" ht="31.2" x14ac:dyDescent="0.3">
      <c r="A71" s="270" t="s">
        <v>62</v>
      </c>
      <c r="B71" s="323" t="s">
        <v>817</v>
      </c>
      <c r="C71" s="524">
        <v>600</v>
      </c>
      <c r="D71" s="694">
        <f>D72</f>
        <v>60</v>
      </c>
      <c r="E71" s="694">
        <f t="shared" ref="E71:F71" si="19">E72</f>
        <v>0</v>
      </c>
      <c r="F71" s="694">
        <f t="shared" si="19"/>
        <v>0</v>
      </c>
      <c r="G71" s="685"/>
    </row>
    <row r="72" spans="1:30" s="683" customFormat="1" x14ac:dyDescent="0.3">
      <c r="A72" s="270" t="s">
        <v>63</v>
      </c>
      <c r="B72" s="323" t="s">
        <v>817</v>
      </c>
      <c r="C72" s="524">
        <v>610</v>
      </c>
      <c r="D72" s="672">
        <f>'Функц. 2024-2026'!F795</f>
        <v>60</v>
      </c>
      <c r="E72" s="672">
        <f>'Функц. 2024-2026'!H795</f>
        <v>0</v>
      </c>
      <c r="F72" s="672">
        <f>'Функц. 2024-2026'!J795</f>
        <v>0</v>
      </c>
      <c r="G72" s="685"/>
    </row>
    <row r="73" spans="1:30" s="509" customFormat="1" ht="31.2" x14ac:dyDescent="0.3">
      <c r="A73" s="270" t="s">
        <v>810</v>
      </c>
      <c r="B73" s="323" t="s">
        <v>812</v>
      </c>
      <c r="C73" s="524"/>
      <c r="D73" s="30">
        <f>D74</f>
        <v>160</v>
      </c>
      <c r="E73" s="30">
        <f t="shared" ref="E73:F75" si="20">E74</f>
        <v>0</v>
      </c>
      <c r="F73" s="30">
        <f t="shared" si="20"/>
        <v>0</v>
      </c>
      <c r="G73" s="156"/>
    </row>
    <row r="74" spans="1:30" s="509" customFormat="1" x14ac:dyDescent="0.3">
      <c r="A74" s="270" t="s">
        <v>811</v>
      </c>
      <c r="B74" s="323" t="s">
        <v>813</v>
      </c>
      <c r="C74" s="524"/>
      <c r="D74" s="30">
        <f>D75</f>
        <v>160</v>
      </c>
      <c r="E74" s="30">
        <f t="shared" si="20"/>
        <v>0</v>
      </c>
      <c r="F74" s="30">
        <f t="shared" si="20"/>
        <v>0</v>
      </c>
      <c r="G74" s="30">
        <f t="shared" ref="G74:AD75" si="21">G75</f>
        <v>0</v>
      </c>
      <c r="H74" s="30">
        <f t="shared" si="21"/>
        <v>0</v>
      </c>
      <c r="I74" s="30">
        <f t="shared" si="21"/>
        <v>0</v>
      </c>
      <c r="J74" s="30">
        <f t="shared" si="21"/>
        <v>0</v>
      </c>
      <c r="K74" s="30">
        <f t="shared" si="21"/>
        <v>0</v>
      </c>
      <c r="L74" s="30">
        <f t="shared" si="21"/>
        <v>0</v>
      </c>
      <c r="M74" s="30">
        <f t="shared" si="21"/>
        <v>0</v>
      </c>
      <c r="N74" s="30">
        <f t="shared" si="21"/>
        <v>0</v>
      </c>
      <c r="O74" s="30">
        <f t="shared" si="21"/>
        <v>0</v>
      </c>
      <c r="P74" s="30">
        <f t="shared" si="21"/>
        <v>0</v>
      </c>
      <c r="Q74" s="30">
        <f t="shared" si="21"/>
        <v>0</v>
      </c>
      <c r="R74" s="30">
        <f t="shared" si="21"/>
        <v>0</v>
      </c>
      <c r="S74" s="30">
        <f t="shared" si="21"/>
        <v>0</v>
      </c>
      <c r="T74" s="30">
        <f t="shared" si="21"/>
        <v>0</v>
      </c>
      <c r="U74" s="30">
        <f t="shared" si="21"/>
        <v>0</v>
      </c>
      <c r="V74" s="30">
        <f t="shared" si="21"/>
        <v>0</v>
      </c>
      <c r="W74" s="30">
        <f t="shared" si="21"/>
        <v>0</v>
      </c>
      <c r="X74" s="30">
        <f t="shared" si="21"/>
        <v>0</v>
      </c>
      <c r="Y74" s="30">
        <f t="shared" si="21"/>
        <v>0</v>
      </c>
      <c r="Z74" s="30">
        <f t="shared" si="21"/>
        <v>0</v>
      </c>
      <c r="AA74" s="30">
        <f t="shared" si="21"/>
        <v>0</v>
      </c>
      <c r="AB74" s="30">
        <f t="shared" si="21"/>
        <v>0</v>
      </c>
      <c r="AC74" s="30">
        <f t="shared" si="21"/>
        <v>0</v>
      </c>
      <c r="AD74" s="30">
        <f t="shared" si="21"/>
        <v>0</v>
      </c>
    </row>
    <row r="75" spans="1:30" s="509" customFormat="1" ht="31.2" x14ac:dyDescent="0.3">
      <c r="A75" s="270" t="s">
        <v>62</v>
      </c>
      <c r="B75" s="323" t="s">
        <v>813</v>
      </c>
      <c r="C75" s="524">
        <v>600</v>
      </c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si="21"/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09" customFormat="1" x14ac:dyDescent="0.3">
      <c r="A76" s="270" t="s">
        <v>63</v>
      </c>
      <c r="B76" s="323" t="s">
        <v>813</v>
      </c>
      <c r="C76" s="524">
        <v>610</v>
      </c>
      <c r="D76" s="30">
        <f>'Функц. 2024-2026'!F799</f>
        <v>160</v>
      </c>
      <c r="E76" s="30">
        <f>'Функц. 2024-2026'!H799</f>
        <v>0</v>
      </c>
      <c r="F76" s="30">
        <f>'Функц. 2024-2026'!J799</f>
        <v>0</v>
      </c>
      <c r="G76" s="156"/>
    </row>
    <row r="77" spans="1:30" s="184" customFormat="1" ht="31.2" x14ac:dyDescent="0.3">
      <c r="A77" s="270" t="s">
        <v>786</v>
      </c>
      <c r="B77" s="323" t="s">
        <v>787</v>
      </c>
      <c r="C77" s="477"/>
      <c r="D77" s="30">
        <f>D78</f>
        <v>1212.2</v>
      </c>
      <c r="E77" s="30">
        <f t="shared" ref="E77:F79" si="22">E78</f>
        <v>404.1</v>
      </c>
      <c r="F77" s="30">
        <f t="shared" si="22"/>
        <v>0</v>
      </c>
      <c r="G77" s="156"/>
    </row>
    <row r="78" spans="1:30" s="184" customFormat="1" ht="31.2" x14ac:dyDescent="0.3">
      <c r="A78" s="270" t="s">
        <v>788</v>
      </c>
      <c r="B78" s="323" t="s">
        <v>789</v>
      </c>
      <c r="C78" s="477"/>
      <c r="D78" s="30">
        <f>D79</f>
        <v>1212.2</v>
      </c>
      <c r="E78" s="30">
        <f t="shared" si="22"/>
        <v>404.1</v>
      </c>
      <c r="F78" s="30">
        <f t="shared" si="22"/>
        <v>0</v>
      </c>
      <c r="G78" s="156"/>
    </row>
    <row r="79" spans="1:30" s="184" customFormat="1" ht="31.2" x14ac:dyDescent="0.3">
      <c r="A79" s="270" t="s">
        <v>62</v>
      </c>
      <c r="B79" s="323" t="s">
        <v>789</v>
      </c>
      <c r="C79" s="477">
        <v>600</v>
      </c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x14ac:dyDescent="0.3">
      <c r="A80" s="270" t="s">
        <v>63</v>
      </c>
      <c r="B80" s="323" t="s">
        <v>789</v>
      </c>
      <c r="C80" s="477">
        <v>610</v>
      </c>
      <c r="D80" s="30">
        <f>'Функц. 2024-2026'!F803</f>
        <v>1212.2</v>
      </c>
      <c r="E80" s="30">
        <f>'Функц. 2024-2026'!H803</f>
        <v>404.1</v>
      </c>
      <c r="F80" s="30">
        <f>'Функц. 2024-2026'!J803</f>
        <v>0</v>
      </c>
      <c r="G80" s="156"/>
    </row>
    <row r="81" spans="1:7" s="184" customFormat="1" x14ac:dyDescent="0.3">
      <c r="A81" s="270" t="s">
        <v>547</v>
      </c>
      <c r="B81" s="323" t="s">
        <v>413</v>
      </c>
      <c r="C81" s="303"/>
      <c r="D81" s="30">
        <f>D82+D86</f>
        <v>61308.5</v>
      </c>
      <c r="E81" s="30">
        <f>E82+E86</f>
        <v>60196.7</v>
      </c>
      <c r="F81" s="30">
        <f>F82+F86</f>
        <v>62896.7</v>
      </c>
      <c r="G81" s="156"/>
    </row>
    <row r="82" spans="1:7" s="184" customFormat="1" ht="31.2" x14ac:dyDescent="0.3">
      <c r="A82" s="270" t="s">
        <v>411</v>
      </c>
      <c r="B82" s="323" t="s">
        <v>414</v>
      </c>
      <c r="C82" s="305"/>
      <c r="D82" s="30">
        <f t="shared" ref="D82:F84" si="23">D83</f>
        <v>61108.5</v>
      </c>
      <c r="E82" s="30">
        <f t="shared" si="23"/>
        <v>60196.7</v>
      </c>
      <c r="F82" s="30">
        <f t="shared" si="23"/>
        <v>62896.7</v>
      </c>
      <c r="G82" s="156"/>
    </row>
    <row r="83" spans="1:7" s="184" customFormat="1" ht="31.2" x14ac:dyDescent="0.3">
      <c r="A83" s="409" t="s">
        <v>412</v>
      </c>
      <c r="B83" s="323" t="s">
        <v>415</v>
      </c>
      <c r="C83" s="305"/>
      <c r="D83" s="30">
        <f t="shared" si="23"/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270" t="s">
        <v>62</v>
      </c>
      <c r="B84" s="323" t="s">
        <v>415</v>
      </c>
      <c r="C84" s="305">
        <v>600</v>
      </c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x14ac:dyDescent="0.3">
      <c r="A85" s="270" t="s">
        <v>63</v>
      </c>
      <c r="B85" s="323" t="s">
        <v>415</v>
      </c>
      <c r="C85" s="305">
        <v>610</v>
      </c>
      <c r="D85" s="30">
        <f>'Функц. 2024-2026'!F645</f>
        <v>61108.5</v>
      </c>
      <c r="E85" s="30">
        <f>'Функц. 2024-2026'!H645</f>
        <v>60196.7</v>
      </c>
      <c r="F85" s="30">
        <f>'Функц. 2024-2026'!J645</f>
        <v>62896.7</v>
      </c>
      <c r="G85" s="156"/>
    </row>
    <row r="86" spans="1:7" s="184" customFormat="1" ht="31.2" x14ac:dyDescent="0.3">
      <c r="A86" s="270" t="s">
        <v>768</v>
      </c>
      <c r="B86" s="323" t="s">
        <v>771</v>
      </c>
      <c r="C86" s="451"/>
      <c r="D86" s="30">
        <f t="shared" ref="D86:F88" si="24">D87</f>
        <v>200</v>
      </c>
      <c r="E86" s="30">
        <f t="shared" si="24"/>
        <v>0</v>
      </c>
      <c r="F86" s="30">
        <f t="shared" si="24"/>
        <v>0</v>
      </c>
      <c r="G86" s="156"/>
    </row>
    <row r="87" spans="1:7" s="184" customFormat="1" ht="31.2" x14ac:dyDescent="0.3">
      <c r="A87" s="270" t="s">
        <v>769</v>
      </c>
      <c r="B87" s="323" t="s">
        <v>770</v>
      </c>
      <c r="C87" s="451"/>
      <c r="D87" s="30">
        <f t="shared" si="24"/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411" t="s">
        <v>62</v>
      </c>
      <c r="B88" s="323" t="s">
        <v>770</v>
      </c>
      <c r="C88" s="451">
        <v>600</v>
      </c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x14ac:dyDescent="0.3">
      <c r="A89" s="270" t="s">
        <v>63</v>
      </c>
      <c r="B89" s="323" t="s">
        <v>770</v>
      </c>
      <c r="C89" s="451">
        <v>610</v>
      </c>
      <c r="D89" s="30">
        <f>'Функц. 2024-2026'!F649</f>
        <v>200</v>
      </c>
      <c r="E89" s="30">
        <f>'Функц. 2024-2026'!H649</f>
        <v>0</v>
      </c>
      <c r="F89" s="30">
        <f>'Функц. 2024-2026'!J649</f>
        <v>0</v>
      </c>
      <c r="G89" s="156"/>
    </row>
    <row r="90" spans="1:7" s="137" customFormat="1" x14ac:dyDescent="0.3">
      <c r="A90" s="435" t="s">
        <v>275</v>
      </c>
      <c r="B90" s="526" t="s">
        <v>102</v>
      </c>
      <c r="C90" s="304"/>
      <c r="D90" s="33">
        <f>D91+D154+D174</f>
        <v>1248629.6000000001</v>
      </c>
      <c r="E90" s="33">
        <f>E91+E154+E174</f>
        <v>1175991.5999999999</v>
      </c>
      <c r="F90" s="33">
        <f>F91+F154+F174</f>
        <v>1164179.6000000001</v>
      </c>
      <c r="G90" s="156"/>
    </row>
    <row r="91" spans="1:7" x14ac:dyDescent="0.3">
      <c r="A91" s="290" t="s">
        <v>493</v>
      </c>
      <c r="B91" s="323" t="s">
        <v>119</v>
      </c>
      <c r="C91" s="303"/>
      <c r="D91" s="30">
        <f>D92+D123+D139+D150+D146</f>
        <v>1144302.1000000001</v>
      </c>
      <c r="E91" s="30">
        <f>E92+E123+E139+E150+E146</f>
        <v>1078076.7999999998</v>
      </c>
      <c r="F91" s="30">
        <f>F92+F123+F139+F150+F146</f>
        <v>1065964.8</v>
      </c>
      <c r="G91" s="156"/>
    </row>
    <row r="92" spans="1:7" x14ac:dyDescent="0.3">
      <c r="A92" s="272" t="s">
        <v>495</v>
      </c>
      <c r="B92" s="323" t="s">
        <v>494</v>
      </c>
      <c r="C92" s="305"/>
      <c r="D92" s="30">
        <f>D96+D110+D100+D107+D117+D120+D93</f>
        <v>1068585.1000000001</v>
      </c>
      <c r="E92" s="30">
        <f>E96+E110+E100+E107+E117+E120+E93</f>
        <v>1021783.9</v>
      </c>
      <c r="F92" s="30">
        <f>F96+F110+F100+F107+F117+F120+F93</f>
        <v>1020949.8</v>
      </c>
      <c r="G92" s="156"/>
    </row>
    <row r="93" spans="1:7" s="184" customFormat="1" ht="31.2" x14ac:dyDescent="0.3">
      <c r="A93" s="272" t="s">
        <v>772</v>
      </c>
      <c r="B93" s="323" t="s">
        <v>774</v>
      </c>
      <c r="C93" s="489"/>
      <c r="D93" s="30">
        <f t="shared" ref="D93:F94" si="25">D94</f>
        <v>28983.200000000001</v>
      </c>
      <c r="E93" s="30">
        <f t="shared" si="25"/>
        <v>0</v>
      </c>
      <c r="F93" s="30">
        <f t="shared" si="25"/>
        <v>0</v>
      </c>
      <c r="G93" s="156"/>
    </row>
    <row r="94" spans="1:7" s="184" customFormat="1" ht="31.2" x14ac:dyDescent="0.3">
      <c r="A94" s="270" t="s">
        <v>62</v>
      </c>
      <c r="B94" s="323" t="s">
        <v>774</v>
      </c>
      <c r="C94" s="477">
        <v>600</v>
      </c>
      <c r="D94" s="30">
        <f t="shared" si="25"/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x14ac:dyDescent="0.3">
      <c r="A95" s="270" t="s">
        <v>63</v>
      </c>
      <c r="B95" s="323" t="s">
        <v>774</v>
      </c>
      <c r="C95" s="477">
        <v>610</v>
      </c>
      <c r="D95" s="30">
        <f>'Функц. 2024-2026'!F581+'Функц. 2024-2026'!F560</f>
        <v>28983.200000000001</v>
      </c>
      <c r="E95" s="30">
        <f>'Функц. 2024-2026'!H581+'Функц. 2024-2026'!H560</f>
        <v>0</v>
      </c>
      <c r="F95" s="30">
        <f>'Функц. 2024-2026'!J581+'Функц. 2024-2026'!J560</f>
        <v>0</v>
      </c>
      <c r="G95" s="156"/>
    </row>
    <row r="96" spans="1:7" ht="31.2" x14ac:dyDescent="0.3">
      <c r="A96" s="436" t="s">
        <v>277</v>
      </c>
      <c r="B96" s="323" t="s">
        <v>497</v>
      </c>
      <c r="C96" s="481"/>
      <c r="D96" s="30">
        <f>D97</f>
        <v>157897.60000000001</v>
      </c>
      <c r="E96" s="30">
        <f>E97</f>
        <v>157897.60000000001</v>
      </c>
      <c r="F96" s="30">
        <f>F97</f>
        <v>157897.60000000001</v>
      </c>
      <c r="G96" s="156"/>
    </row>
    <row r="97" spans="1:7" ht="31.2" x14ac:dyDescent="0.3">
      <c r="A97" s="436" t="s">
        <v>352</v>
      </c>
      <c r="B97" s="323" t="s">
        <v>498</v>
      </c>
      <c r="C97" s="303"/>
      <c r="D97" s="30">
        <f t="shared" ref="D97:F98" si="26">D98</f>
        <v>157897.60000000001</v>
      </c>
      <c r="E97" s="30">
        <f t="shared" si="26"/>
        <v>157897.60000000001</v>
      </c>
      <c r="F97" s="30">
        <f t="shared" si="26"/>
        <v>157897.60000000001</v>
      </c>
      <c r="G97" s="156"/>
    </row>
    <row r="98" spans="1:7" ht="31.2" x14ac:dyDescent="0.3">
      <c r="A98" s="292" t="s">
        <v>62</v>
      </c>
      <c r="B98" s="323" t="s">
        <v>498</v>
      </c>
      <c r="C98" s="303">
        <v>600</v>
      </c>
      <c r="D98" s="30">
        <f t="shared" si="26"/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x14ac:dyDescent="0.3">
      <c r="A99" s="292" t="s">
        <v>63</v>
      </c>
      <c r="B99" s="323" t="s">
        <v>498</v>
      </c>
      <c r="C99" s="303">
        <v>610</v>
      </c>
      <c r="D99" s="30">
        <f>'Функц. 2024-2026'!F564</f>
        <v>157897.60000000001</v>
      </c>
      <c r="E99" s="30">
        <f>'Функц. 2024-2026'!H564</f>
        <v>157897.60000000001</v>
      </c>
      <c r="F99" s="30">
        <f>'Функц. 2024-2026'!J564</f>
        <v>157897.60000000001</v>
      </c>
      <c r="G99" s="156"/>
    </row>
    <row r="100" spans="1:7" ht="46.8" x14ac:dyDescent="0.3">
      <c r="A100" s="290" t="s">
        <v>479</v>
      </c>
      <c r="B100" s="323" t="s">
        <v>516</v>
      </c>
      <c r="C100" s="303"/>
      <c r="D100" s="30">
        <f>D101+D104</f>
        <v>86603.3</v>
      </c>
      <c r="E100" s="30">
        <f>E101+E104</f>
        <v>78803.3</v>
      </c>
      <c r="F100" s="30">
        <f>F101+F104</f>
        <v>77969.2</v>
      </c>
      <c r="G100" s="156"/>
    </row>
    <row r="101" spans="1:7" ht="46.8" x14ac:dyDescent="0.3">
      <c r="A101" s="290" t="s">
        <v>560</v>
      </c>
      <c r="B101" s="323" t="s">
        <v>517</v>
      </c>
      <c r="C101" s="481"/>
      <c r="D101" s="30">
        <f t="shared" ref="D101:F102" si="27">D102</f>
        <v>79269.2</v>
      </c>
      <c r="E101" s="30">
        <f t="shared" si="27"/>
        <v>77969.2</v>
      </c>
      <c r="F101" s="30">
        <f t="shared" si="27"/>
        <v>77969.2</v>
      </c>
      <c r="G101" s="156"/>
    </row>
    <row r="102" spans="1:7" ht="31.2" x14ac:dyDescent="0.3">
      <c r="A102" s="292" t="s">
        <v>62</v>
      </c>
      <c r="B102" s="323" t="s">
        <v>517</v>
      </c>
      <c r="C102" s="303">
        <v>600</v>
      </c>
      <c r="D102" s="30">
        <f t="shared" si="27"/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x14ac:dyDescent="0.3">
      <c r="A103" s="292" t="s">
        <v>63</v>
      </c>
      <c r="B103" s="323" t="s">
        <v>517</v>
      </c>
      <c r="C103" s="303">
        <v>610</v>
      </c>
      <c r="D103" s="30">
        <f>'Функц. 2024-2026'!F585</f>
        <v>79269.2</v>
      </c>
      <c r="E103" s="30">
        <f>'Функц. 2024-2026'!H585</f>
        <v>77969.2</v>
      </c>
      <c r="F103" s="30">
        <f>'Функц. 2024-2026'!J585</f>
        <v>77969.2</v>
      </c>
      <c r="G103" s="156"/>
    </row>
    <row r="104" spans="1:7" ht="46.8" x14ac:dyDescent="0.3">
      <c r="A104" s="292" t="s">
        <v>561</v>
      </c>
      <c r="B104" s="323" t="s">
        <v>518</v>
      </c>
      <c r="C104" s="303"/>
      <c r="D104" s="30">
        <f t="shared" ref="D104:F105" si="28">D105</f>
        <v>7334.1</v>
      </c>
      <c r="E104" s="30">
        <f t="shared" si="28"/>
        <v>834.1</v>
      </c>
      <c r="F104" s="30">
        <f t="shared" si="28"/>
        <v>0</v>
      </c>
      <c r="G104" s="156"/>
    </row>
    <row r="105" spans="1:7" ht="31.2" x14ac:dyDescent="0.3">
      <c r="A105" s="292" t="s">
        <v>62</v>
      </c>
      <c r="B105" s="323" t="s">
        <v>518</v>
      </c>
      <c r="C105" s="303">
        <v>600</v>
      </c>
      <c r="D105" s="30">
        <f t="shared" si="28"/>
        <v>7334.1</v>
      </c>
      <c r="E105" s="30">
        <f t="shared" si="28"/>
        <v>834.1</v>
      </c>
      <c r="F105" s="30">
        <f t="shared" si="28"/>
        <v>0</v>
      </c>
      <c r="G105" s="156"/>
    </row>
    <row r="106" spans="1:7" x14ac:dyDescent="0.3">
      <c r="A106" s="292" t="s">
        <v>63</v>
      </c>
      <c r="B106" s="323" t="s">
        <v>518</v>
      </c>
      <c r="C106" s="303">
        <v>610</v>
      </c>
      <c r="D106" s="30">
        <f>'Функц. 2024-2026'!F588</f>
        <v>7334.1</v>
      </c>
      <c r="E106" s="30">
        <f>'Функц. 2024-2026'!H588</f>
        <v>834.1</v>
      </c>
      <c r="F106" s="30">
        <f>'Функц. 2024-2026'!J588</f>
        <v>0</v>
      </c>
      <c r="G106" s="156"/>
    </row>
    <row r="107" spans="1:7" ht="124.8" x14ac:dyDescent="0.3">
      <c r="A107" s="293" t="s">
        <v>563</v>
      </c>
      <c r="B107" s="347" t="s">
        <v>519</v>
      </c>
      <c r="C107" s="305"/>
      <c r="D107" s="30">
        <f t="shared" ref="D107:F108" si="29">D108</f>
        <v>755232</v>
      </c>
      <c r="E107" s="30">
        <f t="shared" si="29"/>
        <v>748257</v>
      </c>
      <c r="F107" s="30">
        <f t="shared" si="29"/>
        <v>748257</v>
      </c>
      <c r="G107" s="156"/>
    </row>
    <row r="108" spans="1:7" ht="31.2" x14ac:dyDescent="0.3">
      <c r="A108" s="292" t="s">
        <v>62</v>
      </c>
      <c r="B108" s="347" t="s">
        <v>519</v>
      </c>
      <c r="C108" s="303">
        <v>600</v>
      </c>
      <c r="D108" s="30">
        <f t="shared" si="29"/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x14ac:dyDescent="0.3">
      <c r="A109" s="292" t="s">
        <v>63</v>
      </c>
      <c r="B109" s="347" t="s">
        <v>519</v>
      </c>
      <c r="C109" s="303">
        <v>610</v>
      </c>
      <c r="D109" s="30">
        <f>'Функц. 2024-2026'!F591+'Функц. 2024-2026'!F655+'Функц. 2024-2026'!F567</f>
        <v>755232</v>
      </c>
      <c r="E109" s="30">
        <f>'Функц. 2024-2026'!H567+'Функц. 2024-2026'!H591+'Функц. 2024-2026'!H655</f>
        <v>748257</v>
      </c>
      <c r="F109" s="30">
        <f>'Функц. 2024-2026'!J655+'Функц. 2024-2026'!J567+'Функц. 2024-2026'!J591</f>
        <v>748257</v>
      </c>
      <c r="G109" s="156"/>
    </row>
    <row r="110" spans="1:7" s="184" customFormat="1" ht="46.8" x14ac:dyDescent="0.3">
      <c r="A110" s="292" t="s">
        <v>124</v>
      </c>
      <c r="B110" s="323" t="s">
        <v>515</v>
      </c>
      <c r="C110" s="303"/>
      <c r="D110" s="30">
        <f>D113+D111+D115</f>
        <v>17299</v>
      </c>
      <c r="E110" s="30">
        <f>E113+E111+E115</f>
        <v>17299</v>
      </c>
      <c r="F110" s="30">
        <f>F113+F111+F115</f>
        <v>17299</v>
      </c>
      <c r="G110" s="156"/>
    </row>
    <row r="111" spans="1:7" s="184" customFormat="1" x14ac:dyDescent="0.3">
      <c r="A111" s="437" t="s">
        <v>122</v>
      </c>
      <c r="B111" s="323" t="s">
        <v>515</v>
      </c>
      <c r="C111" s="303">
        <v>200</v>
      </c>
      <c r="D111" s="30">
        <f>D112</f>
        <v>163</v>
      </c>
      <c r="E111" s="30">
        <f>E112</f>
        <v>163</v>
      </c>
      <c r="F111" s="30">
        <f>F112</f>
        <v>163</v>
      </c>
      <c r="G111" s="156"/>
    </row>
    <row r="112" spans="1:7" s="184" customFormat="1" x14ac:dyDescent="0.3">
      <c r="A112" s="270" t="s">
        <v>53</v>
      </c>
      <c r="B112" s="323" t="s">
        <v>515</v>
      </c>
      <c r="C112" s="303">
        <v>240</v>
      </c>
      <c r="D112" s="30">
        <f>'Функц. 2024-2026'!F831</f>
        <v>163</v>
      </c>
      <c r="E112" s="30">
        <f>'Функц. 2024-2026'!H831</f>
        <v>163</v>
      </c>
      <c r="F112" s="30">
        <f>'Функц. 2024-2026'!J831</f>
        <v>163</v>
      </c>
      <c r="G112" s="156"/>
    </row>
    <row r="113" spans="1:7" s="184" customFormat="1" x14ac:dyDescent="0.3">
      <c r="A113" s="292" t="s">
        <v>99</v>
      </c>
      <c r="B113" s="323" t="s">
        <v>515</v>
      </c>
      <c r="C113" s="303">
        <v>300</v>
      </c>
      <c r="D113" s="30">
        <f>D114</f>
        <v>16291</v>
      </c>
      <c r="E113" s="30">
        <f>E114</f>
        <v>16291</v>
      </c>
      <c r="F113" s="30">
        <f>F114</f>
        <v>16291</v>
      </c>
      <c r="G113" s="156"/>
    </row>
    <row r="114" spans="1:7" s="184" customFormat="1" x14ac:dyDescent="0.3">
      <c r="A114" s="292" t="s">
        <v>133</v>
      </c>
      <c r="B114" s="323" t="s">
        <v>515</v>
      </c>
      <c r="C114" s="303">
        <v>310</v>
      </c>
      <c r="D114" s="30">
        <f>'Функц. 2024-2026'!F833</f>
        <v>16291</v>
      </c>
      <c r="E114" s="30">
        <f>'Функц. 2024-2026'!H833</f>
        <v>16291</v>
      </c>
      <c r="F114" s="30">
        <f>'Функц. 2024-2026'!J833</f>
        <v>16291</v>
      </c>
      <c r="G114" s="156"/>
    </row>
    <row r="115" spans="1:7" s="184" customFormat="1" ht="31.2" x14ac:dyDescent="0.3">
      <c r="A115" s="292" t="s">
        <v>62</v>
      </c>
      <c r="B115" s="323" t="s">
        <v>515</v>
      </c>
      <c r="C115" s="303">
        <v>600</v>
      </c>
      <c r="D115" s="30">
        <f>D116</f>
        <v>845</v>
      </c>
      <c r="E115" s="30">
        <f>E116</f>
        <v>845</v>
      </c>
      <c r="F115" s="30">
        <f>F116</f>
        <v>845</v>
      </c>
      <c r="G115" s="156"/>
    </row>
    <row r="116" spans="1:7" s="184" customFormat="1" x14ac:dyDescent="0.3">
      <c r="A116" s="292" t="s">
        <v>63</v>
      </c>
      <c r="B116" s="323" t="s">
        <v>515</v>
      </c>
      <c r="C116" s="303">
        <v>610</v>
      </c>
      <c r="D116" s="30">
        <f>'Функц. 2024-2026'!F835</f>
        <v>845</v>
      </c>
      <c r="E116" s="30">
        <f>'Функц. 2024-2026'!H835</f>
        <v>845</v>
      </c>
      <c r="F116" s="30">
        <f>'Функц. 2024-2026'!J835</f>
        <v>845</v>
      </c>
      <c r="G116" s="156"/>
    </row>
    <row r="117" spans="1:7" s="184" customFormat="1" ht="31.2" x14ac:dyDescent="0.3">
      <c r="A117" s="270" t="s">
        <v>730</v>
      </c>
      <c r="B117" s="323" t="s">
        <v>729</v>
      </c>
      <c r="C117" s="360"/>
      <c r="D117" s="30">
        <f t="shared" ref="D117:F118" si="30">D118</f>
        <v>700</v>
      </c>
      <c r="E117" s="30">
        <f t="shared" si="30"/>
        <v>700</v>
      </c>
      <c r="F117" s="30">
        <f t="shared" si="30"/>
        <v>700</v>
      </c>
      <c r="G117" s="156"/>
    </row>
    <row r="118" spans="1:7" s="184" customFormat="1" ht="31.2" x14ac:dyDescent="0.3">
      <c r="A118" s="270" t="s">
        <v>62</v>
      </c>
      <c r="B118" s="323" t="s">
        <v>729</v>
      </c>
      <c r="C118" s="360">
        <v>600</v>
      </c>
      <c r="D118" s="30">
        <f t="shared" si="30"/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x14ac:dyDescent="0.3">
      <c r="A119" s="270" t="s">
        <v>63</v>
      </c>
      <c r="B119" s="323" t="s">
        <v>729</v>
      </c>
      <c r="C119" s="360">
        <v>610</v>
      </c>
      <c r="D119" s="30">
        <f>'Функц. 2024-2026'!F594+'Функц. 2024-2026'!F570</f>
        <v>700</v>
      </c>
      <c r="E119" s="495">
        <f>'Функц. 2024-2026'!H594+'Функц. 2024-2026'!H570</f>
        <v>700</v>
      </c>
      <c r="F119" s="30">
        <f>'Функц. 2024-2026'!J594+'Функц. 2024-2026'!J570</f>
        <v>700</v>
      </c>
      <c r="G119" s="156"/>
    </row>
    <row r="120" spans="1:7" s="184" customFormat="1" ht="156" x14ac:dyDescent="0.3">
      <c r="A120" s="292" t="s">
        <v>564</v>
      </c>
      <c r="B120" s="347" t="s">
        <v>748</v>
      </c>
      <c r="C120" s="303"/>
      <c r="D120" s="30">
        <f t="shared" ref="D120:F121" si="31">D121</f>
        <v>21870</v>
      </c>
      <c r="E120" s="30">
        <f t="shared" si="31"/>
        <v>18827</v>
      </c>
      <c r="F120" s="30">
        <f t="shared" si="31"/>
        <v>18827</v>
      </c>
      <c r="G120" s="156"/>
    </row>
    <row r="121" spans="1:7" s="184" customFormat="1" ht="31.2" x14ac:dyDescent="0.3">
      <c r="A121" s="270" t="s">
        <v>62</v>
      </c>
      <c r="B121" s="347" t="s">
        <v>748</v>
      </c>
      <c r="C121" s="303">
        <v>600</v>
      </c>
      <c r="D121" s="30">
        <f t="shared" si="31"/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x14ac:dyDescent="0.3">
      <c r="A122" s="270" t="s">
        <v>63</v>
      </c>
      <c r="B122" s="347" t="s">
        <v>748</v>
      </c>
      <c r="C122" s="303">
        <v>610</v>
      </c>
      <c r="D122" s="30">
        <f>'Функц. 2024-2026'!F597</f>
        <v>21870</v>
      </c>
      <c r="E122" s="30">
        <f>'Функц. 2024-2026'!H597</f>
        <v>18827</v>
      </c>
      <c r="F122" s="30">
        <f>'Функц. 2024-2026'!J597</f>
        <v>18827</v>
      </c>
      <c r="G122" s="156"/>
    </row>
    <row r="123" spans="1:7" s="184" customFormat="1" ht="46.8" x14ac:dyDescent="0.3">
      <c r="A123" s="292" t="s">
        <v>496</v>
      </c>
      <c r="B123" s="323" t="s">
        <v>128</v>
      </c>
      <c r="C123" s="303"/>
      <c r="D123" s="30">
        <f>D124+D133+D127+D136+D130</f>
        <v>60347.200000000004</v>
      </c>
      <c r="E123" s="30">
        <f>E124+E133+E127+E136+E130</f>
        <v>49871.799999999988</v>
      </c>
      <c r="F123" s="30">
        <f>F124+F133+F127+F136+F130</f>
        <v>40109.600000000006</v>
      </c>
      <c r="G123" s="156"/>
    </row>
    <row r="124" spans="1:7" ht="31.2" x14ac:dyDescent="0.3">
      <c r="A124" s="292" t="s">
        <v>562</v>
      </c>
      <c r="B124" s="323" t="s">
        <v>520</v>
      </c>
      <c r="C124" s="303"/>
      <c r="D124" s="30">
        <f t="shared" ref="D124:F125" si="32">D125</f>
        <v>13</v>
      </c>
      <c r="E124" s="30">
        <f t="shared" si="32"/>
        <v>13</v>
      </c>
      <c r="F124" s="30">
        <f t="shared" si="32"/>
        <v>13</v>
      </c>
      <c r="G124" s="156"/>
    </row>
    <row r="125" spans="1:7" ht="31.2" x14ac:dyDescent="0.3">
      <c r="A125" s="292" t="s">
        <v>62</v>
      </c>
      <c r="B125" s="323" t="s">
        <v>520</v>
      </c>
      <c r="C125" s="305">
        <v>600</v>
      </c>
      <c r="D125" s="30">
        <f t="shared" si="32"/>
        <v>13</v>
      </c>
      <c r="E125" s="30">
        <f t="shared" si="32"/>
        <v>13</v>
      </c>
      <c r="F125" s="30">
        <f t="shared" si="32"/>
        <v>13</v>
      </c>
      <c r="G125" s="156"/>
    </row>
    <row r="126" spans="1:7" x14ac:dyDescent="0.3">
      <c r="A126" s="292" t="s">
        <v>63</v>
      </c>
      <c r="B126" s="323" t="s">
        <v>520</v>
      </c>
      <c r="C126" s="305">
        <v>610</v>
      </c>
      <c r="D126" s="30">
        <f>'Функц. 2024-2026'!F601</f>
        <v>13</v>
      </c>
      <c r="E126" s="30">
        <f>'Функц. 2024-2026'!H601</f>
        <v>13</v>
      </c>
      <c r="F126" s="30">
        <f>'Функц. 2024-2026'!J601</f>
        <v>13</v>
      </c>
      <c r="G126" s="156"/>
    </row>
    <row r="127" spans="1:7" s="184" customFormat="1" ht="46.8" x14ac:dyDescent="0.3">
      <c r="A127" s="270" t="s">
        <v>759</v>
      </c>
      <c r="B127" s="323" t="s">
        <v>758</v>
      </c>
      <c r="C127" s="487"/>
      <c r="D127" s="30">
        <f t="shared" ref="D127:F128" si="33">D128</f>
        <v>0</v>
      </c>
      <c r="E127" s="30">
        <f t="shared" si="33"/>
        <v>9306.7999999999993</v>
      </c>
      <c r="F127" s="30">
        <f t="shared" si="33"/>
        <v>0</v>
      </c>
      <c r="G127" s="156"/>
    </row>
    <row r="128" spans="1:7" s="184" customFormat="1" x14ac:dyDescent="0.3">
      <c r="A128" s="270" t="s">
        <v>122</v>
      </c>
      <c r="B128" s="323" t="s">
        <v>758</v>
      </c>
      <c r="C128" s="491">
        <v>200</v>
      </c>
      <c r="D128" s="30">
        <f t="shared" si="33"/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0" t="s">
        <v>53</v>
      </c>
      <c r="B129" s="323" t="s">
        <v>758</v>
      </c>
      <c r="C129" s="491">
        <v>240</v>
      </c>
      <c r="D129" s="30">
        <f>'Функц. 2024-2026'!F607</f>
        <v>0</v>
      </c>
      <c r="E129" s="30">
        <f>'Функц. 2024-2026'!H607</f>
        <v>9306.7999999999993</v>
      </c>
      <c r="F129" s="30">
        <f>'Функц. 2024-2026'!J607</f>
        <v>0</v>
      </c>
      <c r="G129" s="156"/>
    </row>
    <row r="130" spans="1:7" s="184" customFormat="1" ht="31.2" x14ac:dyDescent="0.3">
      <c r="A130" s="270" t="s">
        <v>565</v>
      </c>
      <c r="B130" s="347" t="s">
        <v>521</v>
      </c>
      <c r="C130" s="303"/>
      <c r="D130" s="30">
        <f t="shared" ref="D130:F131" si="34">D131</f>
        <v>38283.200000000004</v>
      </c>
      <c r="E130" s="30">
        <f t="shared" si="34"/>
        <v>40551.999999999993</v>
      </c>
      <c r="F130" s="30">
        <f t="shared" si="34"/>
        <v>40096.600000000006</v>
      </c>
      <c r="G130" s="156"/>
    </row>
    <row r="131" spans="1:7" s="184" customFormat="1" x14ac:dyDescent="0.3">
      <c r="A131" s="292" t="s">
        <v>122</v>
      </c>
      <c r="B131" s="347" t="s">
        <v>521</v>
      </c>
      <c r="C131" s="303">
        <v>200</v>
      </c>
      <c r="D131" s="30">
        <f t="shared" si="34"/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2" t="s">
        <v>53</v>
      </c>
      <c r="B132" s="347" t="s">
        <v>521</v>
      </c>
      <c r="C132" s="303">
        <v>240</v>
      </c>
      <c r="D132" s="30">
        <f>'Функц. 2024-2026'!F604</f>
        <v>38283.200000000004</v>
      </c>
      <c r="E132" s="30">
        <f>'Функц. 2024-2026'!H604</f>
        <v>40551.999999999993</v>
      </c>
      <c r="F132" s="30">
        <f>'Функц. 2024-2026'!J604</f>
        <v>40096.600000000006</v>
      </c>
      <c r="G132" s="156"/>
    </row>
    <row r="133" spans="1:7" s="184" customFormat="1" ht="46.8" x14ac:dyDescent="0.3">
      <c r="A133" s="273" t="s">
        <v>566</v>
      </c>
      <c r="B133" s="323" t="s">
        <v>522</v>
      </c>
      <c r="C133" s="304"/>
      <c r="D133" s="30">
        <f t="shared" ref="D133:F134" si="35">D134</f>
        <v>20591</v>
      </c>
      <c r="E133" s="30">
        <f t="shared" si="35"/>
        <v>0</v>
      </c>
      <c r="F133" s="30">
        <f t="shared" si="35"/>
        <v>0</v>
      </c>
      <c r="G133" s="156"/>
    </row>
    <row r="134" spans="1:7" s="184" customFormat="1" x14ac:dyDescent="0.3">
      <c r="A134" s="292" t="s">
        <v>122</v>
      </c>
      <c r="B134" s="323" t="s">
        <v>522</v>
      </c>
      <c r="C134" s="303">
        <v>200</v>
      </c>
      <c r="D134" s="30">
        <f t="shared" si="35"/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2" t="s">
        <v>53</v>
      </c>
      <c r="B135" s="323" t="s">
        <v>522</v>
      </c>
      <c r="C135" s="303">
        <v>240</v>
      </c>
      <c r="D135" s="30">
        <f>'Функц. 2024-2026'!F610</f>
        <v>20591</v>
      </c>
      <c r="E135" s="30">
        <f>'Функц. 2024-2026'!H610</f>
        <v>0</v>
      </c>
      <c r="F135" s="30">
        <f>'Функц. 2024-2026'!J610</f>
        <v>0</v>
      </c>
      <c r="G135" s="156"/>
    </row>
    <row r="136" spans="1:7" s="184" customFormat="1" ht="46.8" x14ac:dyDescent="0.3">
      <c r="A136" s="270" t="s">
        <v>782</v>
      </c>
      <c r="B136" s="323" t="s">
        <v>783</v>
      </c>
      <c r="C136" s="451"/>
      <c r="D136" s="30">
        <f t="shared" ref="D136:F137" si="36">D137</f>
        <v>1460</v>
      </c>
      <c r="E136" s="30">
        <f t="shared" si="36"/>
        <v>0</v>
      </c>
      <c r="F136" s="30">
        <f t="shared" si="36"/>
        <v>0</v>
      </c>
      <c r="G136" s="156"/>
    </row>
    <row r="137" spans="1:7" s="184" customFormat="1" ht="31.2" x14ac:dyDescent="0.3">
      <c r="A137" s="270" t="s">
        <v>62</v>
      </c>
      <c r="B137" s="323" t="s">
        <v>783</v>
      </c>
      <c r="C137" s="451">
        <v>600</v>
      </c>
      <c r="D137" s="30">
        <f t="shared" si="36"/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3">
      <c r="A138" s="270" t="s">
        <v>63</v>
      </c>
      <c r="B138" s="323" t="s">
        <v>783</v>
      </c>
      <c r="C138" s="451">
        <v>610</v>
      </c>
      <c r="D138" s="30">
        <f>'Функц. 2024-2026'!F574</f>
        <v>1460</v>
      </c>
      <c r="E138" s="30">
        <f>'Функц. 2024-2026'!H574</f>
        <v>0</v>
      </c>
      <c r="F138" s="30">
        <f>'Функц. 2024-2026'!J574</f>
        <v>0</v>
      </c>
      <c r="G138" s="156"/>
    </row>
    <row r="139" spans="1:7" ht="46.8" x14ac:dyDescent="0.3">
      <c r="A139" s="290" t="s">
        <v>327</v>
      </c>
      <c r="B139" s="323" t="s">
        <v>523</v>
      </c>
      <c r="C139" s="305"/>
      <c r="D139" s="30">
        <f>D140+D143</f>
        <v>5998.5</v>
      </c>
      <c r="E139" s="30">
        <f>E140+E143</f>
        <v>4745.8999999999996</v>
      </c>
      <c r="F139" s="30">
        <f>F140+F143</f>
        <v>2880</v>
      </c>
      <c r="G139" s="156"/>
    </row>
    <row r="140" spans="1:7" ht="46.8" x14ac:dyDescent="0.3">
      <c r="A140" s="290" t="s">
        <v>479</v>
      </c>
      <c r="B140" s="323" t="s">
        <v>524</v>
      </c>
      <c r="C140" s="305"/>
      <c r="D140" s="30">
        <f t="shared" ref="D140:F141" si="37">D141</f>
        <v>2823.5</v>
      </c>
      <c r="E140" s="30">
        <f t="shared" si="37"/>
        <v>1865.9</v>
      </c>
      <c r="F140" s="30">
        <f t="shared" si="37"/>
        <v>0</v>
      </c>
      <c r="G140" s="156"/>
    </row>
    <row r="141" spans="1:7" ht="31.2" x14ac:dyDescent="0.3">
      <c r="A141" s="292" t="s">
        <v>62</v>
      </c>
      <c r="B141" s="323" t="s">
        <v>524</v>
      </c>
      <c r="C141" s="305">
        <v>600</v>
      </c>
      <c r="D141" s="30">
        <f t="shared" si="37"/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x14ac:dyDescent="0.3">
      <c r="A142" s="292" t="s">
        <v>63</v>
      </c>
      <c r="B142" s="323" t="s">
        <v>524</v>
      </c>
      <c r="C142" s="305">
        <v>610</v>
      </c>
      <c r="D142" s="30">
        <f>'Функц. 2024-2026'!F614</f>
        <v>2823.5</v>
      </c>
      <c r="E142" s="30">
        <f>'Функц. 2024-2026'!H614</f>
        <v>1865.9</v>
      </c>
      <c r="F142" s="30">
        <f>'Функц. 2024-2026'!J614</f>
        <v>0</v>
      </c>
      <c r="G142" s="156"/>
    </row>
    <row r="143" spans="1:7" s="184" customFormat="1" ht="62.4" x14ac:dyDescent="0.3">
      <c r="A143" s="270" t="s">
        <v>731</v>
      </c>
      <c r="B143" s="323" t="s">
        <v>728</v>
      </c>
      <c r="C143" s="488"/>
      <c r="D143" s="30">
        <f t="shared" ref="D143:F144" si="38">D144</f>
        <v>3175</v>
      </c>
      <c r="E143" s="30">
        <f t="shared" si="38"/>
        <v>2880</v>
      </c>
      <c r="F143" s="30">
        <f t="shared" si="38"/>
        <v>2880</v>
      </c>
      <c r="G143" s="156"/>
    </row>
    <row r="144" spans="1:7" s="184" customFormat="1" ht="31.2" x14ac:dyDescent="0.3">
      <c r="A144" s="270" t="s">
        <v>62</v>
      </c>
      <c r="B144" s="323" t="s">
        <v>728</v>
      </c>
      <c r="C144" s="451">
        <v>600</v>
      </c>
      <c r="D144" s="30">
        <f t="shared" si="38"/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x14ac:dyDescent="0.3">
      <c r="A145" s="270" t="s">
        <v>63</v>
      </c>
      <c r="B145" s="323" t="s">
        <v>728</v>
      </c>
      <c r="C145" s="451">
        <v>610</v>
      </c>
      <c r="D145" s="30">
        <f>'Функц. 2024-2026'!F617</f>
        <v>3175</v>
      </c>
      <c r="E145" s="30">
        <f>'Функц. 2024-2026'!H617</f>
        <v>2880</v>
      </c>
      <c r="F145" s="30">
        <f>'Функц. 2024-2026'!J617</f>
        <v>2880</v>
      </c>
      <c r="G145" s="156"/>
    </row>
    <row r="146" spans="1:7" s="184" customFormat="1" x14ac:dyDescent="0.3">
      <c r="A146" s="270" t="s">
        <v>740</v>
      </c>
      <c r="B146" s="323" t="s">
        <v>741</v>
      </c>
      <c r="C146" s="451"/>
      <c r="D146" s="30">
        <f>D147</f>
        <v>7696.0999999999995</v>
      </c>
      <c r="E146" s="30">
        <f t="shared" ref="E146:F148" si="39">E147</f>
        <v>0</v>
      </c>
      <c r="F146" s="30">
        <f t="shared" si="39"/>
        <v>0</v>
      </c>
      <c r="G146" s="156"/>
    </row>
    <row r="147" spans="1:7" s="184" customFormat="1" ht="78" x14ac:dyDescent="0.3">
      <c r="A147" s="270" t="s">
        <v>743</v>
      </c>
      <c r="B147" s="323" t="s">
        <v>742</v>
      </c>
      <c r="C147" s="451"/>
      <c r="D147" s="30">
        <f>D148</f>
        <v>7696.0999999999995</v>
      </c>
      <c r="E147" s="30">
        <f t="shared" si="39"/>
        <v>0</v>
      </c>
      <c r="F147" s="30">
        <f t="shared" si="39"/>
        <v>0</v>
      </c>
      <c r="G147" s="156"/>
    </row>
    <row r="148" spans="1:7" s="184" customFormat="1" x14ac:dyDescent="0.3">
      <c r="A148" s="292" t="s">
        <v>122</v>
      </c>
      <c r="B148" s="323" t="s">
        <v>742</v>
      </c>
      <c r="C148" s="451">
        <v>200</v>
      </c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2" t="s">
        <v>53</v>
      </c>
      <c r="B149" s="323" t="s">
        <v>742</v>
      </c>
      <c r="C149" s="451">
        <v>240</v>
      </c>
      <c r="D149" s="30">
        <f>'Функц. 2024-2026'!F621</f>
        <v>7696.0999999999995</v>
      </c>
      <c r="E149" s="30">
        <f>'Функц. 2024-2026'!H621</f>
        <v>0</v>
      </c>
      <c r="F149" s="30">
        <f>'Функц. 2024-2026'!J621</f>
        <v>0</v>
      </c>
      <c r="G149" s="156"/>
    </row>
    <row r="150" spans="1:7" s="184" customFormat="1" x14ac:dyDescent="0.3">
      <c r="A150" s="272" t="s">
        <v>506</v>
      </c>
      <c r="B150" s="347" t="s">
        <v>698</v>
      </c>
      <c r="C150" s="305"/>
      <c r="D150" s="449">
        <f t="shared" ref="D150:F152" si="40">D151</f>
        <v>1675.2</v>
      </c>
      <c r="E150" s="449">
        <f t="shared" si="40"/>
        <v>1675.2</v>
      </c>
      <c r="F150" s="449">
        <f t="shared" si="40"/>
        <v>2025.4</v>
      </c>
      <c r="G150" s="156"/>
    </row>
    <row r="151" spans="1:7" s="184" customFormat="1" ht="156" x14ac:dyDescent="0.3">
      <c r="A151" s="270" t="s">
        <v>693</v>
      </c>
      <c r="B151" s="433" t="s">
        <v>694</v>
      </c>
      <c r="C151" s="311"/>
      <c r="D151" s="494">
        <f t="shared" si="40"/>
        <v>1675.2</v>
      </c>
      <c r="E151" s="494">
        <f t="shared" si="40"/>
        <v>1675.2</v>
      </c>
      <c r="F151" s="494">
        <f t="shared" si="40"/>
        <v>2025.4</v>
      </c>
      <c r="G151" s="156"/>
    </row>
    <row r="152" spans="1:7" s="184" customFormat="1" ht="31.2" x14ac:dyDescent="0.3">
      <c r="A152" s="270" t="s">
        <v>62</v>
      </c>
      <c r="B152" s="433" t="s">
        <v>694</v>
      </c>
      <c r="C152" s="305">
        <v>600</v>
      </c>
      <c r="D152" s="494">
        <f t="shared" si="40"/>
        <v>1675.2</v>
      </c>
      <c r="E152" s="494">
        <f t="shared" si="40"/>
        <v>1675.2</v>
      </c>
      <c r="F152" s="494">
        <f t="shared" si="40"/>
        <v>2025.4</v>
      </c>
      <c r="G152" s="156"/>
    </row>
    <row r="153" spans="1:7" s="184" customFormat="1" x14ac:dyDescent="0.3">
      <c r="A153" s="270" t="s">
        <v>63</v>
      </c>
      <c r="B153" s="433" t="s">
        <v>694</v>
      </c>
      <c r="C153" s="305">
        <v>610</v>
      </c>
      <c r="D153" s="449">
        <f>'Функц. 2024-2026'!F625</f>
        <v>1675.2</v>
      </c>
      <c r="E153" s="34">
        <f>'Функц. 2024-2026'!H625</f>
        <v>1675.2</v>
      </c>
      <c r="F153" s="30">
        <f>'Функц. 2024-2026'!J625</f>
        <v>2025.4</v>
      </c>
      <c r="G153" s="156"/>
    </row>
    <row r="154" spans="1:7" ht="31.2" x14ac:dyDescent="0.3">
      <c r="A154" s="270" t="s">
        <v>525</v>
      </c>
      <c r="B154" s="323" t="s">
        <v>103</v>
      </c>
      <c r="C154" s="482"/>
      <c r="D154" s="30">
        <f>D155+D166</f>
        <v>78139.399999999994</v>
      </c>
      <c r="E154" s="30">
        <f>E155+E166</f>
        <v>73381.2</v>
      </c>
      <c r="F154" s="30">
        <f>F155+F166</f>
        <v>73381.2</v>
      </c>
      <c r="G154" s="156"/>
    </row>
    <row r="155" spans="1:7" ht="31.2" x14ac:dyDescent="0.3">
      <c r="A155" s="290" t="s">
        <v>526</v>
      </c>
      <c r="B155" s="323" t="s">
        <v>527</v>
      </c>
      <c r="C155" s="482"/>
      <c r="D155" s="30">
        <f>D159+D156</f>
        <v>46599.499999999993</v>
      </c>
      <c r="E155" s="30">
        <f>E159+E156</f>
        <v>41646.699999999997</v>
      </c>
      <c r="F155" s="30">
        <f>F159+F156</f>
        <v>41646.699999999997</v>
      </c>
      <c r="G155" s="156"/>
    </row>
    <row r="156" spans="1:7" s="184" customFormat="1" ht="31.2" x14ac:dyDescent="0.3">
      <c r="A156" s="272" t="s">
        <v>772</v>
      </c>
      <c r="B156" s="323" t="s">
        <v>773</v>
      </c>
      <c r="C156" s="489"/>
      <c r="D156" s="30">
        <f t="shared" ref="D156:F157" si="41">D157</f>
        <v>4500</v>
      </c>
      <c r="E156" s="30">
        <f t="shared" si="41"/>
        <v>0</v>
      </c>
      <c r="F156" s="30">
        <f t="shared" si="41"/>
        <v>0</v>
      </c>
      <c r="G156" s="156"/>
    </row>
    <row r="157" spans="1:7" s="184" customFormat="1" ht="31.2" x14ac:dyDescent="0.3">
      <c r="A157" s="270" t="s">
        <v>62</v>
      </c>
      <c r="B157" s="323" t="s">
        <v>773</v>
      </c>
      <c r="C157" s="477">
        <v>600</v>
      </c>
      <c r="D157" s="30">
        <f t="shared" si="41"/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x14ac:dyDescent="0.3">
      <c r="A158" s="270" t="s">
        <v>63</v>
      </c>
      <c r="B158" s="323" t="s">
        <v>773</v>
      </c>
      <c r="C158" s="477">
        <v>610</v>
      </c>
      <c r="D158" s="30">
        <f>'Функц. 2024-2026'!F660</f>
        <v>4500</v>
      </c>
      <c r="E158" s="30">
        <f>'Функц. 2024-2026'!H660</f>
        <v>0</v>
      </c>
      <c r="F158" s="30">
        <f>'Функц. 2024-2026'!J660</f>
        <v>0</v>
      </c>
      <c r="G158" s="156"/>
    </row>
    <row r="159" spans="1:7" ht="31.2" x14ac:dyDescent="0.3">
      <c r="A159" s="290" t="s">
        <v>282</v>
      </c>
      <c r="B159" s="323" t="s">
        <v>528</v>
      </c>
      <c r="C159" s="306"/>
      <c r="D159" s="672">
        <f>D160+D163</f>
        <v>42099.499999999993</v>
      </c>
      <c r="E159" s="672">
        <f t="shared" ref="E159:F159" si="42">E160+E163</f>
        <v>41646.699999999997</v>
      </c>
      <c r="F159" s="672">
        <f t="shared" si="42"/>
        <v>41646.699999999997</v>
      </c>
      <c r="G159" s="156"/>
    </row>
    <row r="160" spans="1:7" s="184" customFormat="1" ht="31.2" x14ac:dyDescent="0.3">
      <c r="A160" s="292" t="s">
        <v>349</v>
      </c>
      <c r="B160" s="323" t="s">
        <v>529</v>
      </c>
      <c r="C160" s="307"/>
      <c r="D160" s="30">
        <f>D162</f>
        <v>42009.499999999993</v>
      </c>
      <c r="E160" s="30">
        <f>E162</f>
        <v>41646.699999999997</v>
      </c>
      <c r="F160" s="30">
        <f>F162</f>
        <v>41646.699999999997</v>
      </c>
      <c r="G160" s="156"/>
    </row>
    <row r="161" spans="1:30" s="184" customFormat="1" ht="31.2" x14ac:dyDescent="0.3">
      <c r="A161" s="292" t="s">
        <v>62</v>
      </c>
      <c r="B161" s="323" t="s">
        <v>529</v>
      </c>
      <c r="C161" s="303">
        <v>600</v>
      </c>
      <c r="D161" s="30">
        <f>D162</f>
        <v>42009.499999999993</v>
      </c>
      <c r="E161" s="30">
        <f>E162</f>
        <v>41646.699999999997</v>
      </c>
      <c r="F161" s="30">
        <f>F162</f>
        <v>41646.699999999997</v>
      </c>
      <c r="G161" s="156"/>
    </row>
    <row r="162" spans="1:30" s="184" customFormat="1" x14ac:dyDescent="0.3">
      <c r="A162" s="292" t="s">
        <v>63</v>
      </c>
      <c r="B162" s="323" t="s">
        <v>529</v>
      </c>
      <c r="C162" s="303">
        <v>610</v>
      </c>
      <c r="D162" s="30">
        <f>'ведом. 2024-2026'!AD725</f>
        <v>42009.499999999993</v>
      </c>
      <c r="E162" s="30">
        <f>'Функц. 2024-2026'!H664</f>
        <v>41646.699999999997</v>
      </c>
      <c r="F162" s="30">
        <f>'Функц. 2024-2026'!J664</f>
        <v>41646.699999999997</v>
      </c>
      <c r="G162" s="156"/>
    </row>
    <row r="163" spans="1:30" s="683" customFormat="1" ht="31.2" x14ac:dyDescent="0.3">
      <c r="A163" s="292" t="s">
        <v>815</v>
      </c>
      <c r="B163" s="160" t="s">
        <v>816</v>
      </c>
      <c r="C163" s="447"/>
      <c r="D163" s="672">
        <f>D164</f>
        <v>90</v>
      </c>
      <c r="E163" s="672">
        <f t="shared" ref="E163:F163" si="43">E164</f>
        <v>0</v>
      </c>
      <c r="F163" s="672">
        <f t="shared" si="43"/>
        <v>0</v>
      </c>
      <c r="G163" s="685"/>
    </row>
    <row r="164" spans="1:30" s="683" customFormat="1" ht="31.2" x14ac:dyDescent="0.3">
      <c r="A164" s="292" t="s">
        <v>62</v>
      </c>
      <c r="B164" s="160" t="s">
        <v>816</v>
      </c>
      <c r="C164" s="447">
        <v>600</v>
      </c>
      <c r="D164" s="672">
        <f>D165</f>
        <v>90</v>
      </c>
      <c r="E164" s="672">
        <f t="shared" ref="E164:F164" si="44">E165</f>
        <v>0</v>
      </c>
      <c r="F164" s="672">
        <f t="shared" si="44"/>
        <v>0</v>
      </c>
      <c r="G164" s="685"/>
    </row>
    <row r="165" spans="1:30" s="683" customFormat="1" x14ac:dyDescent="0.3">
      <c r="A165" s="292" t="s">
        <v>63</v>
      </c>
      <c r="B165" s="160" t="s">
        <v>816</v>
      </c>
      <c r="C165" s="447">
        <v>610</v>
      </c>
      <c r="D165" s="672">
        <f>'Функц. 2024-2026'!F667</f>
        <v>90</v>
      </c>
      <c r="E165" s="672">
        <f>'Функц. 2024-2026'!H666</f>
        <v>0</v>
      </c>
      <c r="F165" s="672">
        <f>'Функц. 2024-2026'!J667</f>
        <v>0</v>
      </c>
      <c r="G165" s="685"/>
    </row>
    <row r="166" spans="1:30" s="171" customFormat="1" ht="31.2" x14ac:dyDescent="0.3">
      <c r="A166" s="290" t="s">
        <v>530</v>
      </c>
      <c r="B166" s="323" t="s">
        <v>531</v>
      </c>
      <c r="C166" s="303"/>
      <c r="D166" s="30">
        <f>D167</f>
        <v>31539.899999999998</v>
      </c>
      <c r="E166" s="30">
        <f>E167</f>
        <v>31734.499999999996</v>
      </c>
      <c r="F166" s="30">
        <f>F167</f>
        <v>31734.499999999996</v>
      </c>
      <c r="G166" s="156"/>
    </row>
    <row r="167" spans="1:30" s="171" customFormat="1" ht="31.2" x14ac:dyDescent="0.3">
      <c r="A167" s="293" t="s">
        <v>159</v>
      </c>
      <c r="B167" s="323" t="s">
        <v>532</v>
      </c>
      <c r="C167" s="303"/>
      <c r="D167" s="30">
        <f>D168+D172</f>
        <v>31539.899999999998</v>
      </c>
      <c r="E167" s="30">
        <f>E168+E172</f>
        <v>31734.499999999996</v>
      </c>
      <c r="F167" s="30">
        <f>F168+F172</f>
        <v>31734.499999999996</v>
      </c>
      <c r="G167" s="156"/>
    </row>
    <row r="168" spans="1:30" s="171" customFormat="1" ht="31.2" x14ac:dyDescent="0.3">
      <c r="A168" s="292" t="s">
        <v>62</v>
      </c>
      <c r="B168" s="323" t="s">
        <v>532</v>
      </c>
      <c r="C168" s="303">
        <v>600</v>
      </c>
      <c r="D168" s="30">
        <f>D169+D170+D171</f>
        <v>31163.599999999999</v>
      </c>
      <c r="E168" s="30">
        <f>E169+E170+E171</f>
        <v>31358.199999999997</v>
      </c>
      <c r="F168" s="30">
        <f>F169+F170+F171</f>
        <v>31358.199999999997</v>
      </c>
      <c r="G168" s="156"/>
    </row>
    <row r="169" spans="1:30" s="171" customFormat="1" x14ac:dyDescent="0.3">
      <c r="A169" s="292" t="s">
        <v>63</v>
      </c>
      <c r="B169" s="323" t="s">
        <v>532</v>
      </c>
      <c r="C169" s="303">
        <v>610</v>
      </c>
      <c r="D169" s="30">
        <f>'Функц. 2024-2026'!F671</f>
        <v>29906.199999999997</v>
      </c>
      <c r="E169" s="30">
        <f>'Функц. 2024-2026'!H671</f>
        <v>30100.799999999996</v>
      </c>
      <c r="F169" s="30">
        <f>'Функц. 2024-2026'!J671</f>
        <v>30100.799999999996</v>
      </c>
      <c r="G169" s="156"/>
    </row>
    <row r="170" spans="1:30" s="211" customFormat="1" x14ac:dyDescent="0.3">
      <c r="A170" s="270" t="s">
        <v>132</v>
      </c>
      <c r="B170" s="323" t="s">
        <v>532</v>
      </c>
      <c r="C170" s="303">
        <v>620</v>
      </c>
      <c r="D170" s="30">
        <f>'Функц. 2024-2026'!F672</f>
        <v>628.70000000000005</v>
      </c>
      <c r="E170" s="30">
        <f>'Функц. 2024-2026'!H672</f>
        <v>628.70000000000005</v>
      </c>
      <c r="F170" s="30">
        <f>'Функц. 2024-2026'!J672</f>
        <v>628.70000000000005</v>
      </c>
      <c r="G170" s="156"/>
      <c r="H170" s="509"/>
      <c r="I170" s="509"/>
      <c r="J170" s="509"/>
      <c r="K170" s="509"/>
      <c r="L170" s="509"/>
      <c r="M170" s="509"/>
      <c r="N170" s="509"/>
      <c r="O170" s="509"/>
      <c r="P170" s="509"/>
      <c r="Q170" s="509"/>
      <c r="R170" s="509"/>
      <c r="S170" s="509"/>
      <c r="T170" s="509"/>
      <c r="U170" s="509"/>
      <c r="V170" s="509"/>
      <c r="W170" s="509"/>
      <c r="X170" s="509"/>
      <c r="Y170" s="509"/>
      <c r="Z170" s="509"/>
      <c r="AA170" s="509"/>
      <c r="AB170" s="509"/>
      <c r="AC170" s="509"/>
      <c r="AD170" s="509"/>
    </row>
    <row r="171" spans="1:30" s="211" customFormat="1" ht="31.2" x14ac:dyDescent="0.3">
      <c r="A171" s="270" t="s">
        <v>392</v>
      </c>
      <c r="B171" s="323" t="s">
        <v>532</v>
      </c>
      <c r="C171" s="303">
        <v>630</v>
      </c>
      <c r="D171" s="30">
        <f>'Функц. 2024-2026'!F673</f>
        <v>628.70000000000005</v>
      </c>
      <c r="E171" s="30">
        <f>'Функц. 2024-2026'!H673</f>
        <v>628.70000000000005</v>
      </c>
      <c r="F171" s="30">
        <f>'Функц. 2024-2026'!J673</f>
        <v>628.70000000000005</v>
      </c>
      <c r="G171" s="156"/>
      <c r="H171" s="509"/>
      <c r="I171" s="509"/>
      <c r="J171" s="509"/>
      <c r="K171" s="509"/>
      <c r="L171" s="509"/>
      <c r="M171" s="509"/>
      <c r="N171" s="509"/>
      <c r="O171" s="509"/>
      <c r="P171" s="509"/>
      <c r="Q171" s="509"/>
      <c r="R171" s="509"/>
      <c r="S171" s="509"/>
      <c r="T171" s="509"/>
      <c r="U171" s="509"/>
      <c r="V171" s="509"/>
      <c r="W171" s="509"/>
      <c r="X171" s="509"/>
      <c r="Y171" s="509"/>
      <c r="Z171" s="509"/>
      <c r="AA171" s="509"/>
      <c r="AB171" s="509"/>
      <c r="AC171" s="509"/>
      <c r="AD171" s="509"/>
    </row>
    <row r="172" spans="1:30" s="211" customFormat="1" x14ac:dyDescent="0.3">
      <c r="A172" s="270" t="s">
        <v>42</v>
      </c>
      <c r="B172" s="323" t="s">
        <v>532</v>
      </c>
      <c r="C172" s="303">
        <v>800</v>
      </c>
      <c r="D172" s="30">
        <f>D173</f>
        <v>376.3</v>
      </c>
      <c r="E172" s="30">
        <f>E173</f>
        <v>376.3</v>
      </c>
      <c r="F172" s="30">
        <f>F173</f>
        <v>376.3</v>
      </c>
      <c r="G172" s="156"/>
      <c r="H172" s="509"/>
      <c r="I172" s="509"/>
      <c r="J172" s="509"/>
      <c r="K172" s="509"/>
      <c r="L172" s="509"/>
      <c r="M172" s="509"/>
      <c r="N172" s="509"/>
      <c r="O172" s="509"/>
      <c r="P172" s="509"/>
      <c r="Q172" s="509"/>
      <c r="R172" s="509"/>
      <c r="S172" s="509"/>
      <c r="T172" s="509"/>
      <c r="U172" s="509"/>
      <c r="V172" s="509"/>
      <c r="W172" s="509"/>
      <c r="X172" s="509"/>
      <c r="Y172" s="509"/>
      <c r="Z172" s="509"/>
      <c r="AA172" s="509"/>
      <c r="AB172" s="509"/>
      <c r="AC172" s="509"/>
      <c r="AD172" s="509"/>
    </row>
    <row r="173" spans="1:30" s="211" customFormat="1" ht="31.2" x14ac:dyDescent="0.3">
      <c r="A173" s="270" t="s">
        <v>123</v>
      </c>
      <c r="B173" s="323" t="s">
        <v>532</v>
      </c>
      <c r="C173" s="303">
        <v>810</v>
      </c>
      <c r="D173" s="30">
        <f>'Функц. 2024-2026'!F675</f>
        <v>376.3</v>
      </c>
      <c r="E173" s="30">
        <f>'Функц. 2024-2026'!H675</f>
        <v>376.3</v>
      </c>
      <c r="F173" s="30">
        <f>'Функц. 2024-2026'!J675</f>
        <v>376.3</v>
      </c>
      <c r="G173" s="156"/>
      <c r="H173" s="509"/>
      <c r="I173" s="509"/>
      <c r="J173" s="509"/>
      <c r="K173" s="509"/>
      <c r="L173" s="509"/>
      <c r="M173" s="509"/>
      <c r="N173" s="509"/>
      <c r="O173" s="509"/>
      <c r="P173" s="509"/>
      <c r="Q173" s="509"/>
      <c r="R173" s="509"/>
      <c r="S173" s="509"/>
      <c r="T173" s="509"/>
      <c r="U173" s="509"/>
      <c r="V173" s="509"/>
      <c r="W173" s="509"/>
      <c r="X173" s="509"/>
      <c r="Y173" s="509"/>
      <c r="Z173" s="509"/>
      <c r="AA173" s="509"/>
      <c r="AB173" s="509"/>
      <c r="AC173" s="509"/>
      <c r="AD173" s="509"/>
    </row>
    <row r="174" spans="1:30" x14ac:dyDescent="0.3">
      <c r="A174" s="272" t="s">
        <v>389</v>
      </c>
      <c r="B174" s="323" t="s">
        <v>533</v>
      </c>
      <c r="C174" s="303"/>
      <c r="D174" s="30">
        <f>D175</f>
        <v>26188.1</v>
      </c>
      <c r="E174" s="30">
        <f>E175</f>
        <v>24533.599999999999</v>
      </c>
      <c r="F174" s="30">
        <f>F175</f>
        <v>24833.599999999999</v>
      </c>
      <c r="G174" s="156"/>
    </row>
    <row r="175" spans="1:30" ht="31.2" x14ac:dyDescent="0.3">
      <c r="A175" s="290" t="s">
        <v>283</v>
      </c>
      <c r="B175" s="323" t="s">
        <v>534</v>
      </c>
      <c r="C175" s="303"/>
      <c r="D175" s="30">
        <f>D176+D188</f>
        <v>26188.1</v>
      </c>
      <c r="E175" s="30">
        <f>E176+E188</f>
        <v>24533.599999999999</v>
      </c>
      <c r="F175" s="30">
        <f>F176+F188</f>
        <v>24833.599999999999</v>
      </c>
      <c r="G175" s="156"/>
    </row>
    <row r="176" spans="1:30" x14ac:dyDescent="0.3">
      <c r="A176" s="293" t="s">
        <v>212</v>
      </c>
      <c r="B176" s="323" t="s">
        <v>535</v>
      </c>
      <c r="C176" s="303"/>
      <c r="D176" s="30">
        <f>D177+D182+D185</f>
        <v>26188.1</v>
      </c>
      <c r="E176" s="30">
        <f>E177+E182+E185</f>
        <v>24345.699999999997</v>
      </c>
      <c r="F176" s="30">
        <f>F177+F182+F185</f>
        <v>24645.699999999997</v>
      </c>
      <c r="G176" s="156"/>
    </row>
    <row r="177" spans="1:7" ht="31.2" x14ac:dyDescent="0.3">
      <c r="A177" s="292" t="s">
        <v>213</v>
      </c>
      <c r="B177" s="323" t="s">
        <v>536</v>
      </c>
      <c r="C177" s="303"/>
      <c r="D177" s="30">
        <f>D178+D180</f>
        <v>1435.8</v>
      </c>
      <c r="E177" s="30">
        <f>E178+E180</f>
        <v>1389.3</v>
      </c>
      <c r="F177" s="30">
        <f>F178+F180</f>
        <v>1689.3</v>
      </c>
      <c r="G177" s="156"/>
    </row>
    <row r="178" spans="1:7" x14ac:dyDescent="0.3">
      <c r="A178" s="292" t="s">
        <v>122</v>
      </c>
      <c r="B178" s="323" t="s">
        <v>536</v>
      </c>
      <c r="C178" s="303">
        <v>200</v>
      </c>
      <c r="D178" s="30">
        <f>D179</f>
        <v>1435.7</v>
      </c>
      <c r="E178" s="30">
        <f>E179</f>
        <v>1389.3</v>
      </c>
      <c r="F178" s="30">
        <f>F179</f>
        <v>1689.3</v>
      </c>
      <c r="G178" s="156"/>
    </row>
    <row r="179" spans="1:7" x14ac:dyDescent="0.3">
      <c r="A179" s="292" t="s">
        <v>53</v>
      </c>
      <c r="B179" s="323" t="s">
        <v>536</v>
      </c>
      <c r="C179" s="303">
        <v>240</v>
      </c>
      <c r="D179" s="30">
        <f>'Функц. 2024-2026'!F708</f>
        <v>1435.7</v>
      </c>
      <c r="E179" s="30">
        <f>'Функц. 2024-2026'!H708</f>
        <v>1389.3</v>
      </c>
      <c r="F179" s="30">
        <f>'Функц. 2024-2026'!J708</f>
        <v>1689.3</v>
      </c>
      <c r="G179" s="156"/>
    </row>
    <row r="180" spans="1:7" s="509" customFormat="1" x14ac:dyDescent="0.3">
      <c r="A180" s="409" t="s">
        <v>42</v>
      </c>
      <c r="B180" s="323" t="s">
        <v>536</v>
      </c>
      <c r="C180" s="303">
        <v>800</v>
      </c>
      <c r="D180" s="30">
        <f>D181</f>
        <v>0.1</v>
      </c>
      <c r="E180" s="30">
        <f>E181</f>
        <v>0</v>
      </c>
      <c r="F180" s="30">
        <f>F181</f>
        <v>0</v>
      </c>
      <c r="G180" s="156"/>
    </row>
    <row r="181" spans="1:7" s="509" customFormat="1" x14ac:dyDescent="0.3">
      <c r="A181" s="409" t="s">
        <v>135</v>
      </c>
      <c r="B181" s="323" t="s">
        <v>536</v>
      </c>
      <c r="C181" s="303">
        <v>850</v>
      </c>
      <c r="D181" s="30">
        <f>'Функц. 2024-2026'!F710</f>
        <v>0.1</v>
      </c>
      <c r="E181" s="30">
        <f>'Функц. 2024-2026'!H710</f>
        <v>0</v>
      </c>
      <c r="F181" s="30">
        <f>'Функц. 2024-2026'!J710</f>
        <v>0</v>
      </c>
      <c r="G181" s="156"/>
    </row>
    <row r="182" spans="1:7" ht="31.2" x14ac:dyDescent="0.3">
      <c r="A182" s="292" t="s">
        <v>375</v>
      </c>
      <c r="B182" s="323" t="s">
        <v>537</v>
      </c>
      <c r="C182" s="303"/>
      <c r="D182" s="30">
        <f t="shared" ref="D182:F183" si="45">D183</f>
        <v>9803.5</v>
      </c>
      <c r="E182" s="30">
        <f t="shared" si="45"/>
        <v>9803.5</v>
      </c>
      <c r="F182" s="30">
        <f t="shared" si="45"/>
        <v>9803.5</v>
      </c>
      <c r="G182" s="156"/>
    </row>
    <row r="183" spans="1:7" ht="46.8" x14ac:dyDescent="0.3">
      <c r="A183" s="292" t="s">
        <v>41</v>
      </c>
      <c r="B183" s="323" t="s">
        <v>537</v>
      </c>
      <c r="C183" s="303">
        <v>100</v>
      </c>
      <c r="D183" s="30">
        <f t="shared" si="45"/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x14ac:dyDescent="0.3">
      <c r="A184" s="292" t="s">
        <v>98</v>
      </c>
      <c r="B184" s="323" t="s">
        <v>537</v>
      </c>
      <c r="C184" s="303">
        <v>120</v>
      </c>
      <c r="D184" s="30">
        <f>'Функц. 2024-2026'!F713</f>
        <v>9803.5</v>
      </c>
      <c r="E184" s="30">
        <f>'Функц. 2024-2026'!H713</f>
        <v>9803.5</v>
      </c>
      <c r="F184" s="30">
        <f>'Функц. 2024-2026'!J713</f>
        <v>9803.5</v>
      </c>
      <c r="G184" s="156"/>
    </row>
    <row r="185" spans="1:7" ht="31.2" x14ac:dyDescent="0.3">
      <c r="A185" s="292" t="s">
        <v>284</v>
      </c>
      <c r="B185" s="323" t="s">
        <v>538</v>
      </c>
      <c r="C185" s="303"/>
      <c r="D185" s="30">
        <f t="shared" ref="D185:F186" si="46">D186</f>
        <v>14948.8</v>
      </c>
      <c r="E185" s="30">
        <f t="shared" si="46"/>
        <v>13152.9</v>
      </c>
      <c r="F185" s="30">
        <f t="shared" si="46"/>
        <v>13152.9</v>
      </c>
      <c r="G185" s="156"/>
    </row>
    <row r="186" spans="1:7" ht="46.8" x14ac:dyDescent="0.3">
      <c r="A186" s="292" t="s">
        <v>41</v>
      </c>
      <c r="B186" s="323" t="s">
        <v>538</v>
      </c>
      <c r="C186" s="303">
        <v>100</v>
      </c>
      <c r="D186" s="30">
        <f t="shared" si="46"/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x14ac:dyDescent="0.3">
      <c r="A187" s="292" t="s">
        <v>98</v>
      </c>
      <c r="B187" s="323" t="s">
        <v>538</v>
      </c>
      <c r="C187" s="303">
        <v>120</v>
      </c>
      <c r="D187" s="30">
        <f>'Функц. 2024-2026'!F716</f>
        <v>14948.8</v>
      </c>
      <c r="E187" s="30">
        <f>'Функц. 2024-2026'!H716</f>
        <v>13152.9</v>
      </c>
      <c r="F187" s="30">
        <f>'Функц. 2024-2026'!J716</f>
        <v>13152.9</v>
      </c>
      <c r="G187" s="156"/>
    </row>
    <row r="188" spans="1:7" x14ac:dyDescent="0.3">
      <c r="A188" s="292" t="s">
        <v>285</v>
      </c>
      <c r="B188" s="323" t="s">
        <v>539</v>
      </c>
      <c r="C188" s="303"/>
      <c r="D188" s="30">
        <f t="shared" ref="D188:F189" si="47">D189</f>
        <v>0</v>
      </c>
      <c r="E188" s="30">
        <f t="shared" si="47"/>
        <v>187.9</v>
      </c>
      <c r="F188" s="30">
        <f t="shared" si="47"/>
        <v>187.9</v>
      </c>
      <c r="G188" s="156"/>
    </row>
    <row r="189" spans="1:7" x14ac:dyDescent="0.3">
      <c r="A189" s="292" t="s">
        <v>122</v>
      </c>
      <c r="B189" s="323" t="s">
        <v>539</v>
      </c>
      <c r="C189" s="303">
        <v>200</v>
      </c>
      <c r="D189" s="30">
        <f t="shared" si="47"/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2" t="s">
        <v>53</v>
      </c>
      <c r="B190" s="323" t="s">
        <v>539</v>
      </c>
      <c r="C190" s="303">
        <v>240</v>
      </c>
      <c r="D190" s="30">
        <f>'Функц. 2024-2026'!F719</f>
        <v>0</v>
      </c>
      <c r="E190" s="30">
        <f>'Функц. 2024-2026'!H719</f>
        <v>187.9</v>
      </c>
      <c r="F190" s="30">
        <f>'Функц. 2024-2026'!J719</f>
        <v>187.9</v>
      </c>
      <c r="G190" s="156"/>
    </row>
    <row r="191" spans="1:7" s="137" customFormat="1" x14ac:dyDescent="0.3">
      <c r="A191" s="438" t="s">
        <v>306</v>
      </c>
      <c r="B191" s="536" t="s">
        <v>111</v>
      </c>
      <c r="C191" s="483"/>
      <c r="D191" s="33">
        <f>D192+D197+D217+D210+D225</f>
        <v>17410.199999999997</v>
      </c>
      <c r="E191" s="33">
        <f>E192+E197+E217+E210+E225</f>
        <v>17260.5</v>
      </c>
      <c r="F191" s="33">
        <f>F192+F197+F217+F210+F225</f>
        <v>17232.5</v>
      </c>
      <c r="G191" s="156"/>
    </row>
    <row r="192" spans="1:7" s="137" customFormat="1" x14ac:dyDescent="0.3">
      <c r="A192" s="294" t="s">
        <v>307</v>
      </c>
      <c r="B192" s="429" t="s">
        <v>120</v>
      </c>
      <c r="C192" s="484"/>
      <c r="D192" s="30">
        <f>D193</f>
        <v>8208.1999999999989</v>
      </c>
      <c r="E192" s="30">
        <f>E193</f>
        <v>7824.5</v>
      </c>
      <c r="F192" s="30">
        <f>F193</f>
        <v>7824.4999999999991</v>
      </c>
      <c r="G192" s="156"/>
    </row>
    <row r="193" spans="1:7" s="137" customFormat="1" ht="31.2" x14ac:dyDescent="0.3">
      <c r="A193" s="294" t="s">
        <v>514</v>
      </c>
      <c r="B193" s="323" t="s">
        <v>513</v>
      </c>
      <c r="C193" s="308"/>
      <c r="D193" s="30">
        <f t="shared" ref="D193:F194" si="48">D194</f>
        <v>8208.1999999999989</v>
      </c>
      <c r="E193" s="30">
        <f t="shared" si="48"/>
        <v>7824.5</v>
      </c>
      <c r="F193" s="30">
        <f t="shared" si="48"/>
        <v>7824.4999999999991</v>
      </c>
      <c r="G193" s="156"/>
    </row>
    <row r="194" spans="1:7" s="137" customFormat="1" ht="31.2" x14ac:dyDescent="0.3">
      <c r="A194" s="296" t="s">
        <v>309</v>
      </c>
      <c r="B194" s="323" t="s">
        <v>512</v>
      </c>
      <c r="C194" s="308"/>
      <c r="D194" s="30">
        <f t="shared" si="48"/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x14ac:dyDescent="0.3">
      <c r="A195" s="292" t="s">
        <v>99</v>
      </c>
      <c r="B195" s="323" t="s">
        <v>512</v>
      </c>
      <c r="C195" s="303">
        <v>300</v>
      </c>
      <c r="D195" s="30">
        <f>D196</f>
        <v>8208.1999999999989</v>
      </c>
      <c r="E195" s="30">
        <f>E196</f>
        <v>7824.5</v>
      </c>
      <c r="F195" s="30">
        <f>F196</f>
        <v>7824.4999999999991</v>
      </c>
      <c r="G195" s="156"/>
    </row>
    <row r="196" spans="1:7" s="137" customFormat="1" x14ac:dyDescent="0.3">
      <c r="A196" s="292" t="s">
        <v>40</v>
      </c>
      <c r="B196" s="323" t="s">
        <v>512</v>
      </c>
      <c r="C196" s="303">
        <v>320</v>
      </c>
      <c r="D196" s="30">
        <f>'Функц. 2024-2026'!F819</f>
        <v>8208.1999999999989</v>
      </c>
      <c r="E196" s="30">
        <f>'Функц. 2024-2026'!H819</f>
        <v>7824.5</v>
      </c>
      <c r="F196" s="30">
        <f>'Функц. 2024-2026'!J819</f>
        <v>7824.4999999999991</v>
      </c>
      <c r="G196" s="156"/>
    </row>
    <row r="197" spans="1:7" x14ac:dyDescent="0.3">
      <c r="A197" s="294" t="s">
        <v>310</v>
      </c>
      <c r="B197" s="323" t="s">
        <v>112</v>
      </c>
      <c r="C197" s="303"/>
      <c r="D197" s="30">
        <f t="shared" ref="D197:F198" si="49">D198</f>
        <v>5794</v>
      </c>
      <c r="E197" s="30">
        <f t="shared" si="49"/>
        <v>6009</v>
      </c>
      <c r="F197" s="30">
        <f t="shared" si="49"/>
        <v>6036</v>
      </c>
      <c r="G197" s="156"/>
    </row>
    <row r="198" spans="1:7" x14ac:dyDescent="0.3">
      <c r="A198" s="295" t="s">
        <v>556</v>
      </c>
      <c r="B198" s="323" t="s">
        <v>555</v>
      </c>
      <c r="C198" s="303"/>
      <c r="D198" s="30">
        <f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5" t="s">
        <v>311</v>
      </c>
      <c r="B199" s="323" t="s">
        <v>557</v>
      </c>
      <c r="C199" s="303"/>
      <c r="D199" s="30">
        <f>D200+D207</f>
        <v>5794</v>
      </c>
      <c r="E199" s="30">
        <f>E200+E207</f>
        <v>6009</v>
      </c>
      <c r="F199" s="30">
        <f>F200+F207</f>
        <v>6036</v>
      </c>
      <c r="G199" s="156"/>
    </row>
    <row r="200" spans="1:7" ht="31.2" x14ac:dyDescent="0.3">
      <c r="A200" s="295" t="s">
        <v>332</v>
      </c>
      <c r="B200" s="323" t="s">
        <v>558</v>
      </c>
      <c r="C200" s="303"/>
      <c r="D200" s="30">
        <f>D203+D201+D205</f>
        <v>4094</v>
      </c>
      <c r="E200" s="30">
        <f>E203+E201+E205</f>
        <v>4259</v>
      </c>
      <c r="F200" s="30">
        <f>F203+F201+F205</f>
        <v>4281</v>
      </c>
      <c r="G200" s="156"/>
    </row>
    <row r="201" spans="1:7" s="184" customFormat="1" x14ac:dyDescent="0.3">
      <c r="A201" s="292" t="s">
        <v>122</v>
      </c>
      <c r="B201" s="323" t="s">
        <v>558</v>
      </c>
      <c r="C201" s="303">
        <v>200</v>
      </c>
      <c r="D201" s="30">
        <f>D202</f>
        <v>2091</v>
      </c>
      <c r="E201" s="30">
        <f>E202</f>
        <v>2230</v>
      </c>
      <c r="F201" s="30">
        <f>F202</f>
        <v>2256.1999999999998</v>
      </c>
      <c r="G201" s="156"/>
    </row>
    <row r="202" spans="1:7" s="184" customFormat="1" x14ac:dyDescent="0.3">
      <c r="A202" s="292" t="s">
        <v>53</v>
      </c>
      <c r="B202" s="323" t="s">
        <v>558</v>
      </c>
      <c r="C202" s="303">
        <v>240</v>
      </c>
      <c r="D202" s="30">
        <f>'Функц. 2024-2026'!F726</f>
        <v>2091</v>
      </c>
      <c r="E202" s="30">
        <f>'Функц. 2024-2026'!H726</f>
        <v>2230</v>
      </c>
      <c r="F202" s="30">
        <f>'Функц. 2024-2026'!J726</f>
        <v>2256.1999999999998</v>
      </c>
      <c r="G202" s="156"/>
    </row>
    <row r="203" spans="1:7" x14ac:dyDescent="0.3">
      <c r="A203" s="292" t="s">
        <v>99</v>
      </c>
      <c r="B203" s="323" t="s">
        <v>558</v>
      </c>
      <c r="C203" s="303">
        <v>300</v>
      </c>
      <c r="D203" s="30">
        <f>D204</f>
        <v>314</v>
      </c>
      <c r="E203" s="30">
        <f>E204</f>
        <v>310</v>
      </c>
      <c r="F203" s="30">
        <f>F204</f>
        <v>300.8</v>
      </c>
      <c r="G203" s="156"/>
    </row>
    <row r="204" spans="1:7" x14ac:dyDescent="0.3">
      <c r="A204" s="292" t="s">
        <v>40</v>
      </c>
      <c r="B204" s="323" t="s">
        <v>558</v>
      </c>
      <c r="C204" s="303">
        <v>320</v>
      </c>
      <c r="D204" s="30">
        <f>'Функц. 2024-2026'!F728</f>
        <v>314</v>
      </c>
      <c r="E204" s="30">
        <f>'Функц. 2024-2026'!H728</f>
        <v>310</v>
      </c>
      <c r="F204" s="30">
        <f>'Функц. 2024-2026'!J728</f>
        <v>300.8</v>
      </c>
      <c r="G204" s="156"/>
    </row>
    <row r="205" spans="1:7" s="184" customFormat="1" ht="31.2" x14ac:dyDescent="0.3">
      <c r="A205" s="292" t="s">
        <v>62</v>
      </c>
      <c r="B205" s="323" t="s">
        <v>558</v>
      </c>
      <c r="C205" s="303">
        <v>600</v>
      </c>
      <c r="D205" s="30">
        <f>D206</f>
        <v>1689</v>
      </c>
      <c r="E205" s="30">
        <f>E206</f>
        <v>1719</v>
      </c>
      <c r="F205" s="30">
        <f>F206</f>
        <v>1724</v>
      </c>
      <c r="G205" s="156"/>
    </row>
    <row r="206" spans="1:7" s="184" customFormat="1" x14ac:dyDescent="0.3">
      <c r="A206" s="292" t="s">
        <v>63</v>
      </c>
      <c r="B206" s="323" t="s">
        <v>558</v>
      </c>
      <c r="C206" s="303">
        <v>610</v>
      </c>
      <c r="D206" s="30">
        <f>'Функц. 2024-2026'!F730</f>
        <v>1689</v>
      </c>
      <c r="E206" s="30">
        <f>'Функц. 2024-2026'!H730</f>
        <v>1719</v>
      </c>
      <c r="F206" s="30">
        <f>'Функц. 2024-2026'!J730</f>
        <v>1724</v>
      </c>
      <c r="G206" s="156"/>
    </row>
    <row r="207" spans="1:7" ht="31.2" x14ac:dyDescent="0.3">
      <c r="A207" s="292" t="s">
        <v>572</v>
      </c>
      <c r="B207" s="323" t="s">
        <v>559</v>
      </c>
      <c r="C207" s="303"/>
      <c r="D207" s="30">
        <f t="shared" ref="D207:F208" si="50">D208</f>
        <v>1700</v>
      </c>
      <c r="E207" s="30">
        <f t="shared" si="50"/>
        <v>1750</v>
      </c>
      <c r="F207" s="30">
        <f t="shared" si="50"/>
        <v>1755</v>
      </c>
      <c r="G207" s="156"/>
    </row>
    <row r="208" spans="1:7" ht="31.2" x14ac:dyDescent="0.3">
      <c r="A208" s="292" t="s">
        <v>62</v>
      </c>
      <c r="B208" s="323" t="s">
        <v>559</v>
      </c>
      <c r="C208" s="305">
        <v>600</v>
      </c>
      <c r="D208" s="30">
        <f t="shared" si="50"/>
        <v>1700</v>
      </c>
      <c r="E208" s="30">
        <f t="shared" si="50"/>
        <v>1750</v>
      </c>
      <c r="F208" s="30">
        <f t="shared" si="50"/>
        <v>1755</v>
      </c>
      <c r="G208" s="156"/>
    </row>
    <row r="209" spans="1:7" x14ac:dyDescent="0.3">
      <c r="A209" s="292" t="s">
        <v>63</v>
      </c>
      <c r="B209" s="323" t="s">
        <v>559</v>
      </c>
      <c r="C209" s="305">
        <v>610</v>
      </c>
      <c r="D209" s="30">
        <f>'Функц. 2024-2026'!F733</f>
        <v>1700</v>
      </c>
      <c r="E209" s="30">
        <f>'Функц. 2024-2026'!H733</f>
        <v>1750</v>
      </c>
      <c r="F209" s="30">
        <f>'Функц. 2024-2026'!J733</f>
        <v>1755</v>
      </c>
      <c r="G209" s="156"/>
    </row>
    <row r="210" spans="1:7" s="137" customFormat="1" x14ac:dyDescent="0.3">
      <c r="A210" s="272" t="s">
        <v>48</v>
      </c>
      <c r="B210" s="347" t="s">
        <v>440</v>
      </c>
      <c r="C210" s="303"/>
      <c r="D210" s="30">
        <f t="shared" ref="D210:F211" si="51">D211</f>
        <v>3198</v>
      </c>
      <c r="E210" s="30">
        <f t="shared" si="51"/>
        <v>3217</v>
      </c>
      <c r="F210" s="30">
        <f t="shared" si="51"/>
        <v>3232</v>
      </c>
      <c r="G210" s="156"/>
    </row>
    <row r="211" spans="1:7" s="137" customFormat="1" ht="46.8" x14ac:dyDescent="0.3">
      <c r="A211" s="272" t="s">
        <v>574</v>
      </c>
      <c r="B211" s="347" t="s">
        <v>573</v>
      </c>
      <c r="C211" s="303"/>
      <c r="D211" s="30">
        <f t="shared" si="51"/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409" t="s">
        <v>384</v>
      </c>
      <c r="B212" s="347" t="s">
        <v>575</v>
      </c>
      <c r="C212" s="303"/>
      <c r="D212" s="30">
        <f>D213+D215</f>
        <v>3198</v>
      </c>
      <c r="E212" s="30">
        <f>E213+E215</f>
        <v>3217</v>
      </c>
      <c r="F212" s="30">
        <f>F213+F215</f>
        <v>3232</v>
      </c>
      <c r="G212" s="156"/>
    </row>
    <row r="213" spans="1:7" s="137" customFormat="1" ht="46.8" x14ac:dyDescent="0.3">
      <c r="A213" s="409" t="s">
        <v>41</v>
      </c>
      <c r="B213" s="347" t="s">
        <v>575</v>
      </c>
      <c r="C213" s="305">
        <v>100</v>
      </c>
      <c r="D213" s="30">
        <f>D214</f>
        <v>3038.5</v>
      </c>
      <c r="E213" s="30">
        <f>'Функц. 2024-2026'!H46</f>
        <v>2918</v>
      </c>
      <c r="F213" s="30">
        <f>'Функц. 2024-2026'!J46</f>
        <v>2933</v>
      </c>
      <c r="G213" s="156"/>
    </row>
    <row r="214" spans="1:7" s="137" customFormat="1" x14ac:dyDescent="0.3">
      <c r="A214" s="409" t="s">
        <v>98</v>
      </c>
      <c r="B214" s="347" t="s">
        <v>575</v>
      </c>
      <c r="C214" s="303">
        <v>120</v>
      </c>
      <c r="D214" s="30">
        <f>'Функц. 2024-2026'!F46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09" t="s">
        <v>122</v>
      </c>
      <c r="B215" s="347" t="s">
        <v>575</v>
      </c>
      <c r="C215" s="303">
        <v>200</v>
      </c>
      <c r="D215" s="30">
        <f>D216</f>
        <v>159.5</v>
      </c>
      <c r="E215" s="30">
        <f>E216</f>
        <v>299</v>
      </c>
      <c r="F215" s="30">
        <f>F216</f>
        <v>299</v>
      </c>
      <c r="G215" s="156"/>
    </row>
    <row r="216" spans="1:7" s="137" customFormat="1" x14ac:dyDescent="0.3">
      <c r="A216" s="409" t="s">
        <v>53</v>
      </c>
      <c r="B216" s="347" t="s">
        <v>575</v>
      </c>
      <c r="C216" s="303">
        <v>240</v>
      </c>
      <c r="D216" s="30">
        <f>'Функц. 2024-2026'!F48</f>
        <v>159.5</v>
      </c>
      <c r="E216" s="30">
        <f>'Функц. 2024-2026'!H48</f>
        <v>299</v>
      </c>
      <c r="F216" s="30">
        <f>'Функц. 2024-2026'!J48</f>
        <v>299</v>
      </c>
      <c r="G216" s="156"/>
    </row>
    <row r="217" spans="1:7" ht="31.2" x14ac:dyDescent="0.3">
      <c r="A217" s="276" t="s">
        <v>370</v>
      </c>
      <c r="B217" s="323" t="s">
        <v>576</v>
      </c>
      <c r="C217" s="305"/>
      <c r="D217" s="30">
        <f>D218</f>
        <v>140</v>
      </c>
      <c r="E217" s="30">
        <f>E218</f>
        <v>140</v>
      </c>
      <c r="F217" s="30">
        <f>F218</f>
        <v>140</v>
      </c>
      <c r="G217" s="156"/>
    </row>
    <row r="218" spans="1:7" x14ac:dyDescent="0.3">
      <c r="A218" s="295" t="s">
        <v>578</v>
      </c>
      <c r="B218" s="323" t="s">
        <v>577</v>
      </c>
      <c r="C218" s="305"/>
      <c r="D218" s="30">
        <f>D222+D219</f>
        <v>140</v>
      </c>
      <c r="E218" s="30">
        <f>E222+E219</f>
        <v>140</v>
      </c>
      <c r="F218" s="30">
        <f>F222+F219</f>
        <v>140</v>
      </c>
      <c r="G218" s="156"/>
    </row>
    <row r="219" spans="1:7" s="184" customFormat="1" x14ac:dyDescent="0.3">
      <c r="A219" s="273" t="s">
        <v>671</v>
      </c>
      <c r="B219" s="323" t="s">
        <v>672</v>
      </c>
      <c r="C219" s="341"/>
      <c r="D219" s="30">
        <f t="shared" ref="D219:F220" si="52">D220</f>
        <v>70</v>
      </c>
      <c r="E219" s="30">
        <f t="shared" si="52"/>
        <v>70</v>
      </c>
      <c r="F219" s="30">
        <f t="shared" si="52"/>
        <v>70</v>
      </c>
      <c r="G219" s="156"/>
    </row>
    <row r="220" spans="1:7" s="184" customFormat="1" ht="31.2" x14ac:dyDescent="0.3">
      <c r="A220" s="409" t="s">
        <v>62</v>
      </c>
      <c r="B220" s="323" t="s">
        <v>672</v>
      </c>
      <c r="C220" s="341">
        <v>600</v>
      </c>
      <c r="D220" s="30">
        <f t="shared" si="52"/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27" t="s">
        <v>447</v>
      </c>
      <c r="B221" s="323" t="s">
        <v>672</v>
      </c>
      <c r="C221" s="341">
        <v>630</v>
      </c>
      <c r="D221" s="30">
        <v>70</v>
      </c>
      <c r="E221" s="30">
        <v>70</v>
      </c>
      <c r="F221" s="30">
        <v>70</v>
      </c>
      <c r="G221" s="156"/>
    </row>
    <row r="222" spans="1:7" ht="31.2" x14ac:dyDescent="0.3">
      <c r="A222" s="273" t="s">
        <v>637</v>
      </c>
      <c r="B222" s="323" t="s">
        <v>638</v>
      </c>
      <c r="C222" s="481"/>
      <c r="D222" s="30">
        <f t="shared" ref="D222:F223" si="53">D223</f>
        <v>70</v>
      </c>
      <c r="E222" s="30">
        <f t="shared" si="53"/>
        <v>70</v>
      </c>
      <c r="F222" s="30">
        <f t="shared" si="53"/>
        <v>70</v>
      </c>
      <c r="G222" s="156"/>
    </row>
    <row r="223" spans="1:7" ht="31.2" x14ac:dyDescent="0.3">
      <c r="A223" s="409" t="s">
        <v>62</v>
      </c>
      <c r="B223" s="323" t="s">
        <v>638</v>
      </c>
      <c r="C223" s="481">
        <v>600</v>
      </c>
      <c r="D223" s="30">
        <f t="shared" si="53"/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50" t="s">
        <v>447</v>
      </c>
      <c r="B224" s="323" t="s">
        <v>638</v>
      </c>
      <c r="C224" s="481">
        <v>630</v>
      </c>
      <c r="D224" s="30">
        <v>70</v>
      </c>
      <c r="E224" s="30">
        <v>70</v>
      </c>
      <c r="F224" s="30">
        <v>70</v>
      </c>
      <c r="G224" s="156"/>
    </row>
    <row r="225" spans="1:7" s="184" customFormat="1" ht="31.2" x14ac:dyDescent="0.3">
      <c r="A225" s="270" t="s">
        <v>629</v>
      </c>
      <c r="B225" s="430" t="s">
        <v>632</v>
      </c>
      <c r="C225" s="303"/>
      <c r="D225" s="30">
        <f>D226</f>
        <v>70</v>
      </c>
      <c r="E225" s="30">
        <f t="shared" ref="E225:F228" si="54">E226</f>
        <v>70</v>
      </c>
      <c r="F225" s="30">
        <f t="shared" si="54"/>
        <v>0</v>
      </c>
      <c r="G225" s="156"/>
    </row>
    <row r="226" spans="1:7" s="184" customFormat="1" ht="31.2" x14ac:dyDescent="0.3">
      <c r="A226" s="410" t="s">
        <v>630</v>
      </c>
      <c r="B226" s="430" t="s">
        <v>633</v>
      </c>
      <c r="C226" s="303"/>
      <c r="D226" s="30">
        <f>D227</f>
        <v>70</v>
      </c>
      <c r="E226" s="30">
        <f t="shared" si="54"/>
        <v>70</v>
      </c>
      <c r="F226" s="30">
        <f t="shared" si="54"/>
        <v>0</v>
      </c>
      <c r="G226" s="156"/>
    </row>
    <row r="227" spans="1:7" s="184" customFormat="1" ht="31.2" x14ac:dyDescent="0.3">
      <c r="A227" s="410" t="s">
        <v>631</v>
      </c>
      <c r="B227" s="430" t="s">
        <v>634</v>
      </c>
      <c r="C227" s="303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x14ac:dyDescent="0.3">
      <c r="A228" s="270" t="s">
        <v>122</v>
      </c>
      <c r="B228" s="430" t="s">
        <v>634</v>
      </c>
      <c r="C228" s="303">
        <v>200</v>
      </c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0" t="s">
        <v>53</v>
      </c>
      <c r="B229" s="430" t="s">
        <v>634</v>
      </c>
      <c r="C229" s="303">
        <v>240</v>
      </c>
      <c r="D229" s="30">
        <f>'Функц. 2024-2026'!F53</f>
        <v>70</v>
      </c>
      <c r="E229" s="30">
        <f>'Функц. 2024-2026'!H53</f>
        <v>70</v>
      </c>
      <c r="F229" s="30">
        <f>'Функц. 2024-2026'!J53</f>
        <v>0</v>
      </c>
      <c r="G229" s="156"/>
    </row>
    <row r="230" spans="1:7" s="137" customFormat="1" x14ac:dyDescent="0.3">
      <c r="A230" s="439" t="s">
        <v>160</v>
      </c>
      <c r="B230" s="526" t="s">
        <v>117</v>
      </c>
      <c r="C230" s="304"/>
      <c r="D230" s="33">
        <f>D231+D239</f>
        <v>107727.09999999999</v>
      </c>
      <c r="E230" s="33">
        <f>E231+E239</f>
        <v>103263</v>
      </c>
      <c r="F230" s="33">
        <f>F231+F239</f>
        <v>101863</v>
      </c>
      <c r="G230" s="156"/>
    </row>
    <row r="231" spans="1:7" s="137" customFormat="1" x14ac:dyDescent="0.3">
      <c r="A231" s="290" t="s">
        <v>161</v>
      </c>
      <c r="B231" s="323" t="s">
        <v>121</v>
      </c>
      <c r="C231" s="304"/>
      <c r="D231" s="30">
        <f t="shared" ref="D231:F232" si="55">D232</f>
        <v>3912.4</v>
      </c>
      <c r="E231" s="30">
        <f t="shared" si="55"/>
        <v>2400</v>
      </c>
      <c r="F231" s="30">
        <f t="shared" si="55"/>
        <v>1000</v>
      </c>
      <c r="G231" s="156"/>
    </row>
    <row r="232" spans="1:7" s="137" customFormat="1" ht="31.2" x14ac:dyDescent="0.3">
      <c r="A232" s="290" t="s">
        <v>162</v>
      </c>
      <c r="B232" s="323" t="s">
        <v>131</v>
      </c>
      <c r="C232" s="304"/>
      <c r="D232" s="30">
        <f t="shared" si="55"/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7" t="s">
        <v>579</v>
      </c>
      <c r="B233" s="323" t="s">
        <v>164</v>
      </c>
      <c r="C233" s="304"/>
      <c r="D233" s="30">
        <f>D234+D236</f>
        <v>3912.4</v>
      </c>
      <c r="E233" s="30">
        <f>E234+E236</f>
        <v>2400</v>
      </c>
      <c r="F233" s="30">
        <f>F234+F236</f>
        <v>1000</v>
      </c>
      <c r="G233" s="156"/>
    </row>
    <row r="234" spans="1:7" s="137" customFormat="1" x14ac:dyDescent="0.3">
      <c r="A234" s="436" t="s">
        <v>122</v>
      </c>
      <c r="B234" s="323" t="s">
        <v>164</v>
      </c>
      <c r="C234" s="309">
        <v>200</v>
      </c>
      <c r="D234" s="30">
        <f>D235</f>
        <v>3047.4</v>
      </c>
      <c r="E234" s="30">
        <f>E235</f>
        <v>1824</v>
      </c>
      <c r="F234" s="30">
        <f>F235</f>
        <v>760</v>
      </c>
      <c r="G234" s="156"/>
    </row>
    <row r="235" spans="1:7" s="137" customFormat="1" x14ac:dyDescent="0.3">
      <c r="A235" s="436" t="s">
        <v>53</v>
      </c>
      <c r="B235" s="323" t="s">
        <v>164</v>
      </c>
      <c r="C235" s="309">
        <v>240</v>
      </c>
      <c r="D235" s="30">
        <f>'Функц. 2024-2026'!F870</f>
        <v>3047.4</v>
      </c>
      <c r="E235" s="30">
        <f>'Функц. 2024-2026'!H870</f>
        <v>1824</v>
      </c>
      <c r="F235" s="30">
        <f>'Функц. 2024-2026'!J870</f>
        <v>760</v>
      </c>
      <c r="G235" s="156"/>
    </row>
    <row r="236" spans="1:7" s="137" customFormat="1" ht="31.2" x14ac:dyDescent="0.3">
      <c r="A236" s="270" t="s">
        <v>62</v>
      </c>
      <c r="B236" s="323" t="s">
        <v>164</v>
      </c>
      <c r="C236" s="309">
        <v>600</v>
      </c>
      <c r="D236" s="30">
        <f>D237+D238</f>
        <v>865</v>
      </c>
      <c r="E236" s="30">
        <f>E237+E238</f>
        <v>576</v>
      </c>
      <c r="F236" s="30">
        <f>F237+F238</f>
        <v>240</v>
      </c>
      <c r="G236" s="156"/>
    </row>
    <row r="237" spans="1:7" s="137" customFormat="1" x14ac:dyDescent="0.3">
      <c r="A237" s="292" t="s">
        <v>63</v>
      </c>
      <c r="B237" s="323" t="s">
        <v>164</v>
      </c>
      <c r="C237" s="309">
        <v>610</v>
      </c>
      <c r="D237" s="30">
        <f>'Функц. 2024-2026'!F872</f>
        <v>350</v>
      </c>
      <c r="E237" s="30">
        <f>'Функц. 2024-2026'!H872</f>
        <v>264</v>
      </c>
      <c r="F237" s="30">
        <f>'Функц. 2024-2026'!J872</f>
        <v>105</v>
      </c>
      <c r="G237" s="156"/>
    </row>
    <row r="238" spans="1:7" s="137" customFormat="1" x14ac:dyDescent="0.3">
      <c r="A238" s="292" t="s">
        <v>132</v>
      </c>
      <c r="B238" s="323" t="s">
        <v>164</v>
      </c>
      <c r="C238" s="309">
        <v>620</v>
      </c>
      <c r="D238" s="30">
        <f>'Функц. 2024-2026'!F873</f>
        <v>515</v>
      </c>
      <c r="E238" s="30">
        <f>'Функц. 2024-2026'!H873</f>
        <v>312</v>
      </c>
      <c r="F238" s="30">
        <f>'Функц. 2024-2026'!J873</f>
        <v>135</v>
      </c>
      <c r="G238" s="156"/>
    </row>
    <row r="239" spans="1:7" s="137" customFormat="1" x14ac:dyDescent="0.3">
      <c r="A239" s="292" t="s">
        <v>678</v>
      </c>
      <c r="B239" s="323" t="s">
        <v>679</v>
      </c>
      <c r="C239" s="309"/>
      <c r="D239" s="30">
        <f t="shared" ref="D239:F242" si="56">D240</f>
        <v>103814.7</v>
      </c>
      <c r="E239" s="30">
        <f t="shared" si="56"/>
        <v>100863</v>
      </c>
      <c r="F239" s="30">
        <f t="shared" si="56"/>
        <v>100863</v>
      </c>
      <c r="G239" s="156"/>
    </row>
    <row r="240" spans="1:7" s="137" customFormat="1" x14ac:dyDescent="0.3">
      <c r="A240" s="292" t="s">
        <v>681</v>
      </c>
      <c r="B240" s="323" t="s">
        <v>680</v>
      </c>
      <c r="C240" s="309"/>
      <c r="D240" s="30">
        <f t="shared" si="56"/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ht="31.2" x14ac:dyDescent="0.3">
      <c r="A241" s="292" t="s">
        <v>683</v>
      </c>
      <c r="B241" s="323" t="s">
        <v>682</v>
      </c>
      <c r="C241" s="309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70" t="s">
        <v>62</v>
      </c>
      <c r="B242" s="323" t="s">
        <v>682</v>
      </c>
      <c r="C242" s="309">
        <v>600</v>
      </c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x14ac:dyDescent="0.3">
      <c r="A243" s="292" t="s">
        <v>132</v>
      </c>
      <c r="B243" s="323" t="s">
        <v>682</v>
      </c>
      <c r="C243" s="309">
        <v>620</v>
      </c>
      <c r="D243" s="30">
        <f>'Функц. 2024-2026'!F880</f>
        <v>103814.7</v>
      </c>
      <c r="E243" s="30">
        <f>'Функц. 2024-2026'!H880</f>
        <v>100863</v>
      </c>
      <c r="F243" s="30">
        <f>'Функц. 2024-2026'!J880</f>
        <v>100863</v>
      </c>
      <c r="G243" s="156"/>
    </row>
    <row r="244" spans="1:7" ht="17.399999999999999" x14ac:dyDescent="0.3">
      <c r="A244" s="435" t="s">
        <v>250</v>
      </c>
      <c r="B244" s="526" t="s">
        <v>141</v>
      </c>
      <c r="C244" s="310"/>
      <c r="D244" s="33">
        <f t="shared" ref="D244:F246" si="57">D245</f>
        <v>954</v>
      </c>
      <c r="E244" s="33">
        <f t="shared" si="57"/>
        <v>755</v>
      </c>
      <c r="F244" s="33">
        <f t="shared" si="57"/>
        <v>755</v>
      </c>
      <c r="G244" s="156"/>
    </row>
    <row r="245" spans="1:7" ht="31.2" x14ac:dyDescent="0.3">
      <c r="A245" s="290" t="s">
        <v>580</v>
      </c>
      <c r="B245" s="323" t="s">
        <v>251</v>
      </c>
      <c r="C245" s="310"/>
      <c r="D245" s="30">
        <f t="shared" si="57"/>
        <v>954</v>
      </c>
      <c r="E245" s="30">
        <f t="shared" si="57"/>
        <v>755</v>
      </c>
      <c r="F245" s="30">
        <f t="shared" si="57"/>
        <v>755</v>
      </c>
      <c r="G245" s="156"/>
    </row>
    <row r="246" spans="1:7" ht="17.399999999999999" x14ac:dyDescent="0.3">
      <c r="A246" s="272" t="s">
        <v>581</v>
      </c>
      <c r="B246" s="323" t="s">
        <v>252</v>
      </c>
      <c r="C246" s="310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31.2" x14ac:dyDescent="0.3">
      <c r="A247" s="272" t="s">
        <v>461</v>
      </c>
      <c r="B247" s="323" t="s">
        <v>253</v>
      </c>
      <c r="C247" s="303"/>
      <c r="D247" s="30">
        <f>D251+D248</f>
        <v>954</v>
      </c>
      <c r="E247" s="30">
        <f>E251+E248</f>
        <v>755</v>
      </c>
      <c r="F247" s="30">
        <f>F251+F248</f>
        <v>755</v>
      </c>
      <c r="G247" s="156"/>
    </row>
    <row r="248" spans="1:7" s="184" customFormat="1" ht="46.8" x14ac:dyDescent="0.3">
      <c r="A248" s="270" t="s">
        <v>41</v>
      </c>
      <c r="B248" s="323" t="s">
        <v>253</v>
      </c>
      <c r="C248" s="303">
        <v>100</v>
      </c>
      <c r="D248" s="30">
        <f>D249</f>
        <v>141</v>
      </c>
      <c r="E248" s="30">
        <f>E249</f>
        <v>0</v>
      </c>
      <c r="F248" s="30">
        <f>F249</f>
        <v>0</v>
      </c>
      <c r="G248" s="156"/>
    </row>
    <row r="249" spans="1:7" s="184" customFormat="1" x14ac:dyDescent="0.3">
      <c r="A249" s="270" t="s">
        <v>98</v>
      </c>
      <c r="B249" s="323" t="s">
        <v>253</v>
      </c>
      <c r="C249" s="303">
        <v>120</v>
      </c>
      <c r="D249" s="30">
        <f>'Функц. 2024-2026'!F291</f>
        <v>141</v>
      </c>
      <c r="E249" s="30">
        <f>'Функц. 2024-2026'!H291</f>
        <v>0</v>
      </c>
      <c r="F249" s="30">
        <f>'Функц. 2024-2026'!J291</f>
        <v>0</v>
      </c>
      <c r="G249" s="156"/>
    </row>
    <row r="250" spans="1:7" x14ac:dyDescent="0.3">
      <c r="A250" s="292" t="s">
        <v>122</v>
      </c>
      <c r="B250" s="323" t="s">
        <v>253</v>
      </c>
      <c r="C250" s="305">
        <v>200</v>
      </c>
      <c r="D250" s="30">
        <f>D251</f>
        <v>813</v>
      </c>
      <c r="E250" s="30">
        <f>E251</f>
        <v>755</v>
      </c>
      <c r="F250" s="30">
        <f>F251</f>
        <v>755</v>
      </c>
      <c r="G250" s="156"/>
    </row>
    <row r="251" spans="1:7" x14ac:dyDescent="0.3">
      <c r="A251" s="292" t="s">
        <v>53</v>
      </c>
      <c r="B251" s="323" t="s">
        <v>253</v>
      </c>
      <c r="C251" s="303">
        <v>240</v>
      </c>
      <c r="D251" s="30">
        <f>'Функц. 2024-2026'!F293</f>
        <v>813</v>
      </c>
      <c r="E251" s="30">
        <f>'Функц. 2024-2026'!H293</f>
        <v>755</v>
      </c>
      <c r="F251" s="30">
        <f>'Функц. 2024-2026'!J293</f>
        <v>755</v>
      </c>
      <c r="G251" s="156"/>
    </row>
    <row r="252" spans="1:7" s="137" customFormat="1" ht="31.2" x14ac:dyDescent="0.3">
      <c r="A252" s="438" t="s">
        <v>165</v>
      </c>
      <c r="B252" s="537" t="s">
        <v>104</v>
      </c>
      <c r="C252" s="304"/>
      <c r="D252" s="33">
        <f>D253+D283+D292+D301+D308+D315</f>
        <v>80722.600000000006</v>
      </c>
      <c r="E252" s="33">
        <f>E253+E283+E292+E301+E315+E308</f>
        <v>60011.7</v>
      </c>
      <c r="F252" s="33">
        <f>F253+F283+F292+F301+F315+F308</f>
        <v>55457.399999999994</v>
      </c>
      <c r="G252" s="156"/>
    </row>
    <row r="253" spans="1:7" s="137" customFormat="1" x14ac:dyDescent="0.3">
      <c r="A253" s="294" t="s">
        <v>166</v>
      </c>
      <c r="B253" s="347" t="s">
        <v>108</v>
      </c>
      <c r="C253" s="305"/>
      <c r="D253" s="30">
        <f>D254+D258+D262+D266</f>
        <v>35076.800000000003</v>
      </c>
      <c r="E253" s="30">
        <f>E254+E258+E262+E266</f>
        <v>31348.300000000003</v>
      </c>
      <c r="F253" s="30">
        <f>F254+F258+F262+F266</f>
        <v>26794</v>
      </c>
      <c r="G253" s="156"/>
    </row>
    <row r="254" spans="1:7" s="137" customFormat="1" ht="31.2" x14ac:dyDescent="0.3">
      <c r="A254" s="296" t="s">
        <v>167</v>
      </c>
      <c r="B254" s="323" t="s">
        <v>125</v>
      </c>
      <c r="C254" s="305"/>
      <c r="D254" s="30">
        <f t="shared" ref="D254:F256" si="58">D255</f>
        <v>64.8</v>
      </c>
      <c r="E254" s="30">
        <f t="shared" si="58"/>
        <v>64.8</v>
      </c>
      <c r="F254" s="30">
        <f t="shared" si="58"/>
        <v>64.8</v>
      </c>
      <c r="G254" s="156"/>
    </row>
    <row r="255" spans="1:7" s="137" customFormat="1" ht="31.2" x14ac:dyDescent="0.3">
      <c r="A255" s="296" t="s">
        <v>168</v>
      </c>
      <c r="B255" s="323" t="s">
        <v>169</v>
      </c>
      <c r="C255" s="305"/>
      <c r="D255" s="30">
        <f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436" t="s">
        <v>62</v>
      </c>
      <c r="B256" s="323" t="s">
        <v>169</v>
      </c>
      <c r="C256" s="303">
        <v>600</v>
      </c>
      <c r="D256" s="30">
        <f t="shared" si="58"/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6" t="s">
        <v>447</v>
      </c>
      <c r="B257" s="323" t="s">
        <v>169</v>
      </c>
      <c r="C257" s="303">
        <v>630</v>
      </c>
      <c r="D257" s="30">
        <f>'Функц. 2024-2026'!F279</f>
        <v>64.8</v>
      </c>
      <c r="E257" s="30">
        <f>'Функц. 2024-2026'!H279</f>
        <v>64.8</v>
      </c>
      <c r="F257" s="30">
        <f>'Функц. 2024-2026'!J279</f>
        <v>64.8</v>
      </c>
      <c r="G257" s="156"/>
    </row>
    <row r="258" spans="1:7" s="137" customFormat="1" ht="31.2" x14ac:dyDescent="0.3">
      <c r="A258" s="296" t="s">
        <v>582</v>
      </c>
      <c r="B258" s="323" t="s">
        <v>170</v>
      </c>
      <c r="C258" s="305"/>
      <c r="D258" s="30">
        <f t="shared" ref="D258:F259" si="59">D259</f>
        <v>295.2</v>
      </c>
      <c r="E258" s="30">
        <f t="shared" si="59"/>
        <v>295.2</v>
      </c>
      <c r="F258" s="30">
        <f t="shared" si="59"/>
        <v>295.2</v>
      </c>
      <c r="G258" s="156"/>
    </row>
    <row r="259" spans="1:7" s="137" customFormat="1" x14ac:dyDescent="0.3">
      <c r="A259" s="294" t="s">
        <v>675</v>
      </c>
      <c r="B259" s="323" t="s">
        <v>676</v>
      </c>
      <c r="C259" s="305"/>
      <c r="D259" s="30">
        <f t="shared" si="59"/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2" t="s">
        <v>122</v>
      </c>
      <c r="B260" s="323" t="s">
        <v>676</v>
      </c>
      <c r="C260" s="303">
        <v>200</v>
      </c>
      <c r="D260" s="30">
        <f>D261</f>
        <v>295.2</v>
      </c>
      <c r="E260" s="30">
        <f>E261</f>
        <v>295.2</v>
      </c>
      <c r="F260" s="30">
        <f>F261</f>
        <v>295.2</v>
      </c>
      <c r="G260" s="156"/>
    </row>
    <row r="261" spans="1:7" s="137" customFormat="1" x14ac:dyDescent="0.3">
      <c r="A261" s="292" t="s">
        <v>53</v>
      </c>
      <c r="B261" s="323" t="s">
        <v>676</v>
      </c>
      <c r="C261" s="303">
        <v>240</v>
      </c>
      <c r="D261" s="30">
        <f>'Функц. 2024-2026'!F688</f>
        <v>295.2</v>
      </c>
      <c r="E261" s="30">
        <f>'Функц. 2024-2026'!H688</f>
        <v>295.2</v>
      </c>
      <c r="F261" s="30">
        <f>'Функц. 2024-2026'!J688</f>
        <v>295.2</v>
      </c>
      <c r="G261" s="156"/>
    </row>
    <row r="262" spans="1:7" s="137" customFormat="1" ht="31.2" x14ac:dyDescent="0.3">
      <c r="A262" s="296" t="s">
        <v>171</v>
      </c>
      <c r="B262" s="323" t="s">
        <v>172</v>
      </c>
      <c r="C262" s="303"/>
      <c r="D262" s="30">
        <f t="shared" ref="D262:F264" si="60">D263</f>
        <v>16619.5</v>
      </c>
      <c r="E262" s="30">
        <f t="shared" si="60"/>
        <v>19017.400000000001</v>
      </c>
      <c r="F262" s="30">
        <f t="shared" si="60"/>
        <v>14463.1</v>
      </c>
      <c r="G262" s="156"/>
    </row>
    <row r="263" spans="1:7" s="137" customFormat="1" x14ac:dyDescent="0.3">
      <c r="A263" s="294" t="s">
        <v>173</v>
      </c>
      <c r="B263" s="323" t="s">
        <v>174</v>
      </c>
      <c r="C263" s="303"/>
      <c r="D263" s="30">
        <f t="shared" si="60"/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2" t="s">
        <v>122</v>
      </c>
      <c r="B264" s="323" t="s">
        <v>174</v>
      </c>
      <c r="C264" s="303">
        <v>200</v>
      </c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2" t="s">
        <v>53</v>
      </c>
      <c r="B265" s="323" t="s">
        <v>174</v>
      </c>
      <c r="C265" s="303">
        <v>240</v>
      </c>
      <c r="D265" s="30">
        <f>'Функц. 2024-2026'!F283</f>
        <v>16619.5</v>
      </c>
      <c r="E265" s="30">
        <f>'Функц. 2024-2026'!H283</f>
        <v>19017.400000000001</v>
      </c>
      <c r="F265" s="30">
        <f>'Функц. 2024-2026'!J283</f>
        <v>14463.1</v>
      </c>
      <c r="G265" s="156"/>
    </row>
    <row r="266" spans="1:7" s="137" customFormat="1" x14ac:dyDescent="0.3">
      <c r="A266" s="293" t="s">
        <v>583</v>
      </c>
      <c r="B266" s="347" t="s">
        <v>354</v>
      </c>
      <c r="C266" s="311"/>
      <c r="D266" s="30">
        <f>D267+D270+D273+D280</f>
        <v>18097.300000000003</v>
      </c>
      <c r="E266" s="30">
        <f>E267+E270+E273+E280</f>
        <v>11970.9</v>
      </c>
      <c r="F266" s="30">
        <f>F267+F270+F273+F280</f>
        <v>11970.9</v>
      </c>
      <c r="G266" s="156"/>
    </row>
    <row r="267" spans="1:7" s="137" customFormat="1" x14ac:dyDescent="0.3">
      <c r="A267" s="293" t="s">
        <v>258</v>
      </c>
      <c r="B267" s="323" t="s">
        <v>353</v>
      </c>
      <c r="C267" s="305"/>
      <c r="D267" s="30">
        <f t="shared" ref="D267:F268" si="61">D268</f>
        <v>575.90000000000009</v>
      </c>
      <c r="E267" s="30">
        <f t="shared" si="61"/>
        <v>0</v>
      </c>
      <c r="F267" s="30">
        <f t="shared" si="61"/>
        <v>0</v>
      </c>
      <c r="G267" s="156"/>
    </row>
    <row r="268" spans="1:7" s="137" customFormat="1" x14ac:dyDescent="0.3">
      <c r="A268" s="436" t="s">
        <v>122</v>
      </c>
      <c r="B268" s="323" t="s">
        <v>353</v>
      </c>
      <c r="C268" s="303">
        <v>200</v>
      </c>
      <c r="D268" s="30">
        <f t="shared" si="61"/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6" t="s">
        <v>53</v>
      </c>
      <c r="B269" s="323" t="s">
        <v>353</v>
      </c>
      <c r="C269" s="303">
        <v>240</v>
      </c>
      <c r="D269" s="30">
        <f>'Функц. 2024-2026'!F361</f>
        <v>575.90000000000009</v>
      </c>
      <c r="E269" s="30">
        <f>'Функц. 2024-2026'!H361</f>
        <v>0</v>
      </c>
      <c r="F269" s="30">
        <f>'Функц. 2024-2026'!J361</f>
        <v>0</v>
      </c>
      <c r="G269" s="156"/>
    </row>
    <row r="270" spans="1:7" x14ac:dyDescent="0.3">
      <c r="A270" s="296" t="s">
        <v>260</v>
      </c>
      <c r="B270" s="347" t="s">
        <v>382</v>
      </c>
      <c r="C270" s="311"/>
      <c r="D270" s="30">
        <f t="shared" ref="D270:F271" si="62">D271</f>
        <v>9806.4000000000015</v>
      </c>
      <c r="E270" s="30">
        <f t="shared" si="62"/>
        <v>4274</v>
      </c>
      <c r="F270" s="30">
        <f t="shared" si="62"/>
        <v>4274</v>
      </c>
      <c r="G270" s="156"/>
    </row>
    <row r="271" spans="1:7" x14ac:dyDescent="0.3">
      <c r="A271" s="292" t="s">
        <v>122</v>
      </c>
      <c r="B271" s="347" t="s">
        <v>382</v>
      </c>
      <c r="C271" s="311" t="s">
        <v>37</v>
      </c>
      <c r="D271" s="30">
        <f t="shared" si="62"/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2" t="s">
        <v>53</v>
      </c>
      <c r="B272" s="347" t="s">
        <v>382</v>
      </c>
      <c r="C272" s="311" t="s">
        <v>67</v>
      </c>
      <c r="D272" s="30">
        <f>'Функц. 2024-2026'!F447</f>
        <v>9806.4000000000015</v>
      </c>
      <c r="E272" s="30">
        <f>'Функц. 2024-2026'!H447</f>
        <v>4274</v>
      </c>
      <c r="F272" s="30">
        <f>'Функц. 2024-2026'!J447</f>
        <v>4274</v>
      </c>
      <c r="G272" s="156"/>
    </row>
    <row r="273" spans="1:7" ht="31.2" x14ac:dyDescent="0.3">
      <c r="A273" s="295" t="s">
        <v>259</v>
      </c>
      <c r="B273" s="347" t="s">
        <v>356</v>
      </c>
      <c r="C273" s="311"/>
      <c r="D273" s="30">
        <f>D274+D276+D278</f>
        <v>7368</v>
      </c>
      <c r="E273" s="30">
        <f>E274+E276+E278</f>
        <v>7349.9</v>
      </c>
      <c r="F273" s="30">
        <f>F274+F276+F278</f>
        <v>7349.9</v>
      </c>
      <c r="G273" s="156"/>
    </row>
    <row r="274" spans="1:7" ht="46.8" x14ac:dyDescent="0.3">
      <c r="A274" s="292" t="s">
        <v>41</v>
      </c>
      <c r="B274" s="347" t="s">
        <v>356</v>
      </c>
      <c r="C274" s="311" t="s">
        <v>129</v>
      </c>
      <c r="D274" s="30">
        <f>D275</f>
        <v>6478.7</v>
      </c>
      <c r="E274" s="30">
        <f>E275</f>
        <v>6478.7</v>
      </c>
      <c r="F274" s="30">
        <f>F275</f>
        <v>6478.7</v>
      </c>
      <c r="G274" s="156"/>
    </row>
    <row r="275" spans="1:7" x14ac:dyDescent="0.3">
      <c r="A275" s="292" t="s">
        <v>70</v>
      </c>
      <c r="B275" s="347" t="s">
        <v>356</v>
      </c>
      <c r="C275" s="311" t="s">
        <v>130</v>
      </c>
      <c r="D275" s="30">
        <f>'Функц. 2024-2026'!F452</f>
        <v>6478.7</v>
      </c>
      <c r="E275" s="30">
        <f>'Функц. 2024-2026'!H452</f>
        <v>6478.7</v>
      </c>
      <c r="F275" s="30">
        <f>'Функц. 2024-2026'!J452</f>
        <v>6478.7</v>
      </c>
      <c r="G275" s="156"/>
    </row>
    <row r="276" spans="1:7" x14ac:dyDescent="0.3">
      <c r="A276" s="292" t="s">
        <v>122</v>
      </c>
      <c r="B276" s="347" t="s">
        <v>356</v>
      </c>
      <c r="C276" s="311" t="s">
        <v>37</v>
      </c>
      <c r="D276" s="30">
        <f>D277</f>
        <v>887.6</v>
      </c>
      <c r="E276" s="30">
        <f>E277</f>
        <v>871.2</v>
      </c>
      <c r="F276" s="30">
        <f>F277</f>
        <v>871.2</v>
      </c>
      <c r="G276" s="156"/>
    </row>
    <row r="277" spans="1:7" x14ac:dyDescent="0.3">
      <c r="A277" s="292" t="s">
        <v>53</v>
      </c>
      <c r="B277" s="347" t="s">
        <v>356</v>
      </c>
      <c r="C277" s="311" t="s">
        <v>67</v>
      </c>
      <c r="D277" s="34">
        <f>'Функц. 2024-2026'!F454</f>
        <v>887.6</v>
      </c>
      <c r="E277" s="34">
        <f>'Функц. 2024-2026'!H454</f>
        <v>871.2</v>
      </c>
      <c r="F277" s="34">
        <f>'Функц. 2024-2026'!J454</f>
        <v>871.2</v>
      </c>
      <c r="G277" s="156"/>
    </row>
    <row r="278" spans="1:7" s="184" customFormat="1" x14ac:dyDescent="0.3">
      <c r="A278" s="409" t="s">
        <v>42</v>
      </c>
      <c r="B278" s="347" t="s">
        <v>356</v>
      </c>
      <c r="C278" s="488" t="s">
        <v>371</v>
      </c>
      <c r="D278" s="34">
        <f>D279</f>
        <v>1.7</v>
      </c>
      <c r="E278" s="34">
        <f>E279</f>
        <v>0</v>
      </c>
      <c r="F278" s="34">
        <f>F279</f>
        <v>0</v>
      </c>
      <c r="G278" s="156"/>
    </row>
    <row r="279" spans="1:7" s="184" customFormat="1" x14ac:dyDescent="0.3">
      <c r="A279" s="409" t="s">
        <v>135</v>
      </c>
      <c r="B279" s="347" t="s">
        <v>356</v>
      </c>
      <c r="C279" s="488" t="s">
        <v>468</v>
      </c>
      <c r="D279" s="34">
        <f>'Функц. 2024-2026'!F449</f>
        <v>1.7</v>
      </c>
      <c r="E279" s="34">
        <f>'Функц. 2024-2026'!H449</f>
        <v>0</v>
      </c>
      <c r="F279" s="34">
        <f>'Функц. 2024-2026'!J449</f>
        <v>0</v>
      </c>
      <c r="G279" s="156"/>
    </row>
    <row r="280" spans="1:7" s="184" customFormat="1" ht="46.8" x14ac:dyDescent="0.3">
      <c r="A280" s="270" t="s">
        <v>386</v>
      </c>
      <c r="B280" s="347" t="s">
        <v>385</v>
      </c>
      <c r="C280" s="303"/>
      <c r="D280" s="34">
        <f t="shared" ref="D280:F281" si="63">D281</f>
        <v>347</v>
      </c>
      <c r="E280" s="34">
        <f t="shared" si="63"/>
        <v>347</v>
      </c>
      <c r="F280" s="34">
        <f t="shared" si="63"/>
        <v>347</v>
      </c>
      <c r="G280" s="156"/>
    </row>
    <row r="281" spans="1:7" s="184" customFormat="1" x14ac:dyDescent="0.3">
      <c r="A281" s="292" t="s">
        <v>122</v>
      </c>
      <c r="B281" s="347" t="s">
        <v>385</v>
      </c>
      <c r="C281" s="303">
        <v>200</v>
      </c>
      <c r="D281" s="34">
        <f t="shared" si="63"/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2" t="s">
        <v>53</v>
      </c>
      <c r="B282" s="347" t="s">
        <v>385</v>
      </c>
      <c r="C282" s="303">
        <v>240</v>
      </c>
      <c r="D282" s="34">
        <f>'Функц. 2024-2026'!F364</f>
        <v>347</v>
      </c>
      <c r="E282" s="34">
        <f>'Функц. 2024-2026'!H364</f>
        <v>347</v>
      </c>
      <c r="F282" s="34">
        <f>'Функц. 2024-2026'!J364</f>
        <v>347</v>
      </c>
      <c r="G282" s="156"/>
    </row>
    <row r="283" spans="1:7" s="137" customFormat="1" ht="31.2" x14ac:dyDescent="0.3">
      <c r="A283" s="294" t="s">
        <v>669</v>
      </c>
      <c r="B283" s="323" t="s">
        <v>109</v>
      </c>
      <c r="C283" s="311"/>
      <c r="D283" s="30">
        <f>D284+D288</f>
        <v>567</v>
      </c>
      <c r="E283" s="30">
        <f>E284+E288</f>
        <v>567</v>
      </c>
      <c r="F283" s="30">
        <f>F284+F288</f>
        <v>567</v>
      </c>
      <c r="G283" s="156"/>
    </row>
    <row r="284" spans="1:7" s="137" customFormat="1" ht="31.2" x14ac:dyDescent="0.3">
      <c r="A284" s="296" t="s">
        <v>616</v>
      </c>
      <c r="B284" s="323" t="s">
        <v>176</v>
      </c>
      <c r="C284" s="311"/>
      <c r="D284" s="30">
        <f>D285</f>
        <v>340</v>
      </c>
      <c r="E284" s="30">
        <f>E285</f>
        <v>340</v>
      </c>
      <c r="F284" s="30">
        <f>F285</f>
        <v>340</v>
      </c>
      <c r="G284" s="156"/>
    </row>
    <row r="285" spans="1:7" s="137" customFormat="1" ht="31.2" x14ac:dyDescent="0.3">
      <c r="A285" s="296" t="s">
        <v>175</v>
      </c>
      <c r="B285" s="323" t="s">
        <v>615</v>
      </c>
      <c r="C285" s="311"/>
      <c r="D285" s="30">
        <f>D286</f>
        <v>340</v>
      </c>
      <c r="E285" s="30">
        <f t="shared" ref="D285:F286" si="64">E286</f>
        <v>340</v>
      </c>
      <c r="F285" s="30">
        <f t="shared" si="64"/>
        <v>340</v>
      </c>
      <c r="G285" s="156"/>
    </row>
    <row r="286" spans="1:7" s="137" customFormat="1" x14ac:dyDescent="0.3">
      <c r="A286" s="436" t="s">
        <v>122</v>
      </c>
      <c r="B286" s="323" t="s">
        <v>615</v>
      </c>
      <c r="C286" s="312" t="s">
        <v>37</v>
      </c>
      <c r="D286" s="30">
        <f t="shared" si="64"/>
        <v>340</v>
      </c>
      <c r="E286" s="30">
        <f t="shared" si="64"/>
        <v>340</v>
      </c>
      <c r="F286" s="30">
        <f t="shared" si="64"/>
        <v>340</v>
      </c>
      <c r="G286" s="156"/>
    </row>
    <row r="287" spans="1:7" s="137" customFormat="1" x14ac:dyDescent="0.3">
      <c r="A287" s="436" t="s">
        <v>53</v>
      </c>
      <c r="B287" s="323" t="s">
        <v>615</v>
      </c>
      <c r="C287" s="312" t="s">
        <v>67</v>
      </c>
      <c r="D287" s="30">
        <f>'Функц. 2024-2026'!F247</f>
        <v>340</v>
      </c>
      <c r="E287" s="30">
        <f>'Функц. 2024-2026'!H247</f>
        <v>340</v>
      </c>
      <c r="F287" s="30">
        <f>'Функц. 2024-2026'!J247</f>
        <v>340</v>
      </c>
      <c r="G287" s="156"/>
    </row>
    <row r="288" spans="1:7" s="137" customFormat="1" ht="46.8" x14ac:dyDescent="0.3">
      <c r="A288" s="270" t="s">
        <v>617</v>
      </c>
      <c r="B288" s="323" t="s">
        <v>618</v>
      </c>
      <c r="C288" s="311"/>
      <c r="D288" s="30">
        <f>D289</f>
        <v>227</v>
      </c>
      <c r="E288" s="30">
        <f t="shared" ref="E288:F290" si="65">E289</f>
        <v>227</v>
      </c>
      <c r="F288" s="30">
        <f t="shared" si="65"/>
        <v>227</v>
      </c>
      <c r="G288" s="156"/>
    </row>
    <row r="289" spans="1:7" s="137" customFormat="1" ht="31.2" x14ac:dyDescent="0.3">
      <c r="A289" s="270" t="s">
        <v>175</v>
      </c>
      <c r="B289" s="323" t="s">
        <v>619</v>
      </c>
      <c r="C289" s="311"/>
      <c r="D289" s="30">
        <f>D290</f>
        <v>227</v>
      </c>
      <c r="E289" s="30">
        <f t="shared" si="65"/>
        <v>227</v>
      </c>
      <c r="F289" s="30">
        <f t="shared" si="65"/>
        <v>227</v>
      </c>
      <c r="G289" s="156"/>
    </row>
    <row r="290" spans="1:7" s="137" customFormat="1" x14ac:dyDescent="0.3">
      <c r="A290" s="270" t="s">
        <v>122</v>
      </c>
      <c r="B290" s="323" t="s">
        <v>619</v>
      </c>
      <c r="C290" s="311" t="s">
        <v>37</v>
      </c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0" t="s">
        <v>53</v>
      </c>
      <c r="B291" s="323" t="s">
        <v>619</v>
      </c>
      <c r="C291" s="311" t="s">
        <v>67</v>
      </c>
      <c r="D291" s="30">
        <f>'Функц. 2024-2026'!F251</f>
        <v>227</v>
      </c>
      <c r="E291" s="30">
        <f>'Функц. 2024-2026'!H251</f>
        <v>227</v>
      </c>
      <c r="F291" s="30">
        <f>'Функц. 2024-2026'!J251</f>
        <v>227</v>
      </c>
      <c r="G291" s="156"/>
    </row>
    <row r="292" spans="1:7" s="137" customFormat="1" ht="31.2" x14ac:dyDescent="0.3">
      <c r="A292" s="294" t="s">
        <v>652</v>
      </c>
      <c r="B292" s="323" t="s">
        <v>105</v>
      </c>
      <c r="C292" s="305"/>
      <c r="D292" s="30">
        <f>D293+D297</f>
        <v>1926.1</v>
      </c>
      <c r="E292" s="30">
        <f>E293+E297</f>
        <v>1177</v>
      </c>
      <c r="F292" s="30">
        <f>F293+F297</f>
        <v>1177</v>
      </c>
      <c r="G292" s="156"/>
    </row>
    <row r="293" spans="1:7" s="137" customFormat="1" ht="62.4" x14ac:dyDescent="0.3">
      <c r="A293" s="296" t="s">
        <v>654</v>
      </c>
      <c r="B293" s="323" t="s">
        <v>126</v>
      </c>
      <c r="C293" s="305"/>
      <c r="D293" s="30">
        <f t="shared" ref="D293:F295" si="66">D294</f>
        <v>776.09999999999991</v>
      </c>
      <c r="E293" s="30">
        <f t="shared" si="66"/>
        <v>727</v>
      </c>
      <c r="F293" s="30">
        <f t="shared" si="66"/>
        <v>727</v>
      </c>
      <c r="G293" s="156"/>
    </row>
    <row r="294" spans="1:7" s="137" customFormat="1" ht="31.2" x14ac:dyDescent="0.3">
      <c r="A294" s="296" t="s">
        <v>180</v>
      </c>
      <c r="B294" s="323" t="s">
        <v>181</v>
      </c>
      <c r="C294" s="305"/>
      <c r="D294" s="30">
        <f t="shared" si="66"/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x14ac:dyDescent="0.3">
      <c r="A295" s="292" t="s">
        <v>122</v>
      </c>
      <c r="B295" s="323" t="s">
        <v>181</v>
      </c>
      <c r="C295" s="305">
        <v>200</v>
      </c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2" t="s">
        <v>53</v>
      </c>
      <c r="B296" s="323" t="s">
        <v>181</v>
      </c>
      <c r="C296" s="305">
        <v>240</v>
      </c>
      <c r="D296" s="30">
        <f>'Функц. 2024-2026'!F236</f>
        <v>776.09999999999991</v>
      </c>
      <c r="E296" s="30">
        <f>'Функц. 2024-2026'!H236</f>
        <v>727</v>
      </c>
      <c r="F296" s="30">
        <f>'Функц. 2024-2026'!J236</f>
        <v>727</v>
      </c>
      <c r="G296" s="156"/>
    </row>
    <row r="297" spans="1:7" s="137" customFormat="1" ht="46.8" x14ac:dyDescent="0.3">
      <c r="A297" s="274" t="s">
        <v>621</v>
      </c>
      <c r="B297" s="323" t="s">
        <v>620</v>
      </c>
      <c r="C297" s="311"/>
      <c r="D297" s="30">
        <f t="shared" ref="D297:F299" si="67">D298</f>
        <v>1150</v>
      </c>
      <c r="E297" s="30">
        <f t="shared" si="67"/>
        <v>450</v>
      </c>
      <c r="F297" s="30">
        <f t="shared" si="67"/>
        <v>450</v>
      </c>
      <c r="G297" s="156"/>
    </row>
    <row r="298" spans="1:7" s="137" customFormat="1" x14ac:dyDescent="0.3">
      <c r="A298" s="275" t="s">
        <v>622</v>
      </c>
      <c r="B298" s="323" t="s">
        <v>623</v>
      </c>
      <c r="C298" s="311"/>
      <c r="D298" s="30">
        <f t="shared" si="67"/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0" t="s">
        <v>122</v>
      </c>
      <c r="B299" s="323" t="s">
        <v>623</v>
      </c>
      <c r="C299" s="311" t="s">
        <v>37</v>
      </c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0" t="s">
        <v>53</v>
      </c>
      <c r="B300" s="323" t="s">
        <v>623</v>
      </c>
      <c r="C300" s="311" t="s">
        <v>67</v>
      </c>
      <c r="D300" s="30">
        <f>'Функц. 2024-2026'!F240</f>
        <v>1150</v>
      </c>
      <c r="E300" s="30">
        <f>'Функц. 2024-2026'!H240</f>
        <v>450</v>
      </c>
      <c r="F300" s="30">
        <f>'Функц. 2024-2026'!J240</f>
        <v>450</v>
      </c>
      <c r="G300" s="156"/>
    </row>
    <row r="301" spans="1:7" s="137" customFormat="1" ht="31.2" x14ac:dyDescent="0.3">
      <c r="A301" s="272" t="s">
        <v>383</v>
      </c>
      <c r="B301" s="323" t="s">
        <v>106</v>
      </c>
      <c r="C301" s="303"/>
      <c r="D301" s="30">
        <f t="shared" ref="D301:F304" si="68">D302</f>
        <v>15516.4</v>
      </c>
      <c r="E301" s="30">
        <f t="shared" si="68"/>
        <v>694</v>
      </c>
      <c r="F301" s="30">
        <f t="shared" si="68"/>
        <v>694</v>
      </c>
      <c r="G301" s="156"/>
    </row>
    <row r="302" spans="1:7" s="137" customFormat="1" ht="31.2" x14ac:dyDescent="0.3">
      <c r="A302" s="296" t="s">
        <v>624</v>
      </c>
      <c r="B302" s="323" t="s">
        <v>127</v>
      </c>
      <c r="C302" s="311"/>
      <c r="D302" s="30">
        <f t="shared" si="68"/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x14ac:dyDescent="0.3">
      <c r="A303" s="292" t="s">
        <v>178</v>
      </c>
      <c r="B303" s="323" t="s">
        <v>179</v>
      </c>
      <c r="C303" s="303"/>
      <c r="D303" s="30">
        <f>D304+D306</f>
        <v>15516.4</v>
      </c>
      <c r="E303" s="30">
        <f>E304+E306</f>
        <v>694</v>
      </c>
      <c r="F303" s="30">
        <f>F304+F306</f>
        <v>694</v>
      </c>
      <c r="G303" s="156"/>
    </row>
    <row r="304" spans="1:7" s="137" customFormat="1" x14ac:dyDescent="0.3">
      <c r="A304" s="292" t="s">
        <v>122</v>
      </c>
      <c r="B304" s="323" t="s">
        <v>179</v>
      </c>
      <c r="C304" s="311" t="s">
        <v>37</v>
      </c>
      <c r="D304" s="30">
        <f t="shared" si="68"/>
        <v>333.4</v>
      </c>
      <c r="E304" s="30">
        <f t="shared" si="68"/>
        <v>325</v>
      </c>
      <c r="F304" s="30">
        <f t="shared" si="68"/>
        <v>325</v>
      </c>
      <c r="G304" s="156"/>
    </row>
    <row r="305" spans="1:7" s="137" customFormat="1" x14ac:dyDescent="0.3">
      <c r="A305" s="292" t="s">
        <v>53</v>
      </c>
      <c r="B305" s="323" t="s">
        <v>179</v>
      </c>
      <c r="C305" s="311" t="s">
        <v>67</v>
      </c>
      <c r="D305" s="30">
        <f>'Функц. 2024-2026'!F256</f>
        <v>333.4</v>
      </c>
      <c r="E305" s="30">
        <f>'Функц. 2024-2026'!H256</f>
        <v>325</v>
      </c>
      <c r="F305" s="30">
        <f>'Функц. 2024-2026'!J256</f>
        <v>325</v>
      </c>
      <c r="G305" s="156"/>
    </row>
    <row r="306" spans="1:7" s="137" customFormat="1" ht="31.2" x14ac:dyDescent="0.3">
      <c r="A306" s="270" t="s">
        <v>62</v>
      </c>
      <c r="B306" s="323" t="s">
        <v>179</v>
      </c>
      <c r="C306" s="311" t="s">
        <v>421</v>
      </c>
      <c r="D306" s="30">
        <f>D307</f>
        <v>15183</v>
      </c>
      <c r="E306" s="30">
        <f>E307</f>
        <v>369</v>
      </c>
      <c r="F306" s="30">
        <f>F307</f>
        <v>369</v>
      </c>
      <c r="G306" s="156"/>
    </row>
    <row r="307" spans="1:7" s="137" customFormat="1" x14ac:dyDescent="0.3">
      <c r="A307" s="270" t="s">
        <v>63</v>
      </c>
      <c r="B307" s="323" t="s">
        <v>179</v>
      </c>
      <c r="C307" s="311" t="s">
        <v>422</v>
      </c>
      <c r="D307" s="30">
        <f>'Функц. 2024-2026'!F258+'Функц. 2024-2026'!F631+'Функц. 2024-2026'!F676</f>
        <v>15183</v>
      </c>
      <c r="E307" s="30">
        <f>'Функц. 2024-2026'!H258+'ведом. 2024-2026'!AE702</f>
        <v>369</v>
      </c>
      <c r="F307" s="30">
        <f>'Функц. 2024-2026'!J258</f>
        <v>369</v>
      </c>
      <c r="G307" s="156"/>
    </row>
    <row r="308" spans="1:7" s="137" customFormat="1" ht="31.2" x14ac:dyDescent="0.3">
      <c r="A308" s="270" t="s">
        <v>625</v>
      </c>
      <c r="B308" s="323" t="s">
        <v>110</v>
      </c>
      <c r="C308" s="311"/>
      <c r="D308" s="30">
        <f t="shared" ref="D308:F309" si="69">D309</f>
        <v>770</v>
      </c>
      <c r="E308" s="30">
        <f t="shared" si="69"/>
        <v>770</v>
      </c>
      <c r="F308" s="30">
        <f t="shared" si="69"/>
        <v>770</v>
      </c>
      <c r="G308" s="156"/>
    </row>
    <row r="309" spans="1:7" s="137" customFormat="1" ht="31.2" x14ac:dyDescent="0.3">
      <c r="A309" s="270" t="s">
        <v>626</v>
      </c>
      <c r="B309" s="323" t="s">
        <v>627</v>
      </c>
      <c r="C309" s="311"/>
      <c r="D309" s="30">
        <f t="shared" si="69"/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0" t="s">
        <v>177</v>
      </c>
      <c r="B310" s="323" t="s">
        <v>628</v>
      </c>
      <c r="C310" s="311"/>
      <c r="D310" s="30">
        <f>D311+D313</f>
        <v>770</v>
      </c>
      <c r="E310" s="30">
        <f>E311+E313</f>
        <v>770</v>
      </c>
      <c r="F310" s="30">
        <f>F311+F313</f>
        <v>770</v>
      </c>
      <c r="G310" s="156"/>
    </row>
    <row r="311" spans="1:7" s="137" customFormat="1" x14ac:dyDescent="0.3">
      <c r="A311" s="270" t="s">
        <v>122</v>
      </c>
      <c r="B311" s="323" t="s">
        <v>628</v>
      </c>
      <c r="C311" s="311" t="s">
        <v>37</v>
      </c>
      <c r="D311" s="30">
        <f>D312</f>
        <v>0</v>
      </c>
      <c r="E311" s="30">
        <f>E312</f>
        <v>70</v>
      </c>
      <c r="F311" s="30">
        <f>F312</f>
        <v>70</v>
      </c>
      <c r="G311" s="156"/>
    </row>
    <row r="312" spans="1:7" s="137" customFormat="1" x14ac:dyDescent="0.3">
      <c r="A312" s="270" t="s">
        <v>53</v>
      </c>
      <c r="B312" s="323" t="s">
        <v>628</v>
      </c>
      <c r="C312" s="311" t="s">
        <v>67</v>
      </c>
      <c r="D312" s="30">
        <f>'Функц. 2024-2026'!F263</f>
        <v>0</v>
      </c>
      <c r="E312" s="30">
        <f>'Функц. 2024-2026'!H263</f>
        <v>70</v>
      </c>
      <c r="F312" s="30">
        <f>'Функц. 2024-2026'!J263</f>
        <v>70</v>
      </c>
      <c r="G312" s="156"/>
    </row>
    <row r="313" spans="1:7" s="137" customFormat="1" ht="31.2" x14ac:dyDescent="0.3">
      <c r="A313" s="270" t="s">
        <v>62</v>
      </c>
      <c r="B313" s="323" t="s">
        <v>628</v>
      </c>
      <c r="C313" s="311" t="s">
        <v>421</v>
      </c>
      <c r="D313" s="30">
        <f>D314</f>
        <v>770</v>
      </c>
      <c r="E313" s="30">
        <f>E314</f>
        <v>700</v>
      </c>
      <c r="F313" s="30">
        <f>F314</f>
        <v>700</v>
      </c>
      <c r="G313" s="156"/>
    </row>
    <row r="314" spans="1:7" s="137" customFormat="1" x14ac:dyDescent="0.3">
      <c r="A314" s="270" t="s">
        <v>63</v>
      </c>
      <c r="B314" s="323" t="s">
        <v>628</v>
      </c>
      <c r="C314" s="311" t="s">
        <v>422</v>
      </c>
      <c r="D314" s="30">
        <f>'Функц. 2024-2026'!F265</f>
        <v>770</v>
      </c>
      <c r="E314" s="30">
        <f>'Функц. 2024-2026'!H265</f>
        <v>700</v>
      </c>
      <c r="F314" s="30">
        <f>'Функц. 2024-2026'!J265</f>
        <v>700</v>
      </c>
      <c r="G314" s="156"/>
    </row>
    <row r="315" spans="1:7" s="137" customFormat="1" x14ac:dyDescent="0.3">
      <c r="A315" s="296" t="s">
        <v>48</v>
      </c>
      <c r="B315" s="323" t="s">
        <v>107</v>
      </c>
      <c r="C315" s="311"/>
      <c r="D315" s="30">
        <f t="shared" ref="D315:F316" si="70">D316</f>
        <v>26866.3</v>
      </c>
      <c r="E315" s="30">
        <f t="shared" si="70"/>
        <v>25455.399999999998</v>
      </c>
      <c r="F315" s="30">
        <f t="shared" si="70"/>
        <v>25455.399999999998</v>
      </c>
      <c r="G315" s="156"/>
    </row>
    <row r="316" spans="1:7" s="137" customFormat="1" ht="31.2" x14ac:dyDescent="0.3">
      <c r="A316" s="296" t="s">
        <v>283</v>
      </c>
      <c r="B316" s="323" t="s">
        <v>376</v>
      </c>
      <c r="C316" s="311"/>
      <c r="D316" s="30">
        <f t="shared" si="70"/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x14ac:dyDescent="0.3">
      <c r="A317" s="296" t="s">
        <v>182</v>
      </c>
      <c r="B317" s="323" t="s">
        <v>183</v>
      </c>
      <c r="C317" s="311"/>
      <c r="D317" s="30">
        <f>D318+D320</f>
        <v>26866.3</v>
      </c>
      <c r="E317" s="30">
        <f>E318+E320</f>
        <v>25455.399999999998</v>
      </c>
      <c r="F317" s="30">
        <f>F318+F320</f>
        <v>25455.399999999998</v>
      </c>
      <c r="G317" s="156"/>
    </row>
    <row r="318" spans="1:7" s="137" customFormat="1" ht="46.8" x14ac:dyDescent="0.3">
      <c r="A318" s="292" t="s">
        <v>153</v>
      </c>
      <c r="B318" s="323" t="s">
        <v>183</v>
      </c>
      <c r="C318" s="311" t="s">
        <v>129</v>
      </c>
      <c r="D318" s="30">
        <f>D319</f>
        <v>25162.6</v>
      </c>
      <c r="E318" s="30">
        <f>E319</f>
        <v>24062.6</v>
      </c>
      <c r="F318" s="30">
        <f>F319</f>
        <v>25162.6</v>
      </c>
      <c r="G318" s="156"/>
    </row>
    <row r="319" spans="1:7" s="137" customFormat="1" x14ac:dyDescent="0.3">
      <c r="A319" s="292" t="s">
        <v>70</v>
      </c>
      <c r="B319" s="323" t="s">
        <v>183</v>
      </c>
      <c r="C319" s="311" t="s">
        <v>130</v>
      </c>
      <c r="D319" s="30">
        <f>'Функц. 2024-2026'!F270</f>
        <v>25162.6</v>
      </c>
      <c r="E319" s="30">
        <f>'Функц. 2024-2026'!H270</f>
        <v>24062.6</v>
      </c>
      <c r="F319" s="30">
        <f>'Функц. 2024-2026'!J270</f>
        <v>25162.6</v>
      </c>
      <c r="G319" s="156"/>
    </row>
    <row r="320" spans="1:7" s="137" customFormat="1" x14ac:dyDescent="0.3">
      <c r="A320" s="270" t="s">
        <v>122</v>
      </c>
      <c r="B320" s="323" t="s">
        <v>183</v>
      </c>
      <c r="C320" s="488" t="s">
        <v>37</v>
      </c>
      <c r="D320" s="30">
        <f>D321</f>
        <v>1703.6999999999998</v>
      </c>
      <c r="E320" s="30">
        <f>E321</f>
        <v>1392.8</v>
      </c>
      <c r="F320" s="30">
        <f>F321</f>
        <v>292.8</v>
      </c>
      <c r="G320" s="156"/>
    </row>
    <row r="321" spans="1:7" s="137" customFormat="1" x14ac:dyDescent="0.3">
      <c r="A321" s="270" t="s">
        <v>53</v>
      </c>
      <c r="B321" s="323" t="s">
        <v>183</v>
      </c>
      <c r="C321" s="488" t="s">
        <v>67</v>
      </c>
      <c r="D321" s="30">
        <f>'Функц. 2024-2026'!F272</f>
        <v>1703.6999999999998</v>
      </c>
      <c r="E321" s="30">
        <f>'Функц. 2024-2026'!H272</f>
        <v>1392.8</v>
      </c>
      <c r="F321" s="30">
        <f>'Функц. 2024-2026'!J272</f>
        <v>292.8</v>
      </c>
      <c r="G321" s="156"/>
    </row>
    <row r="322" spans="1:7" s="137" customFormat="1" x14ac:dyDescent="0.3">
      <c r="A322" s="438" t="s">
        <v>187</v>
      </c>
      <c r="B322" s="526" t="s">
        <v>118</v>
      </c>
      <c r="C322" s="308"/>
      <c r="D322" s="33">
        <f>D323+D331</f>
        <v>69929.3</v>
      </c>
      <c r="E322" s="33">
        <f>E323+E331</f>
        <v>80594</v>
      </c>
      <c r="F322" s="33">
        <f>F323+F331</f>
        <v>38449</v>
      </c>
      <c r="G322" s="156"/>
    </row>
    <row r="323" spans="1:7" x14ac:dyDescent="0.3">
      <c r="A323" s="294" t="s">
        <v>186</v>
      </c>
      <c r="B323" s="323" t="s">
        <v>146</v>
      </c>
      <c r="C323" s="303"/>
      <c r="D323" s="30">
        <f>D324</f>
        <v>30482.3</v>
      </c>
      <c r="E323" s="30">
        <f>E324</f>
        <v>32251</v>
      </c>
      <c r="F323" s="30">
        <f>F324</f>
        <v>33614</v>
      </c>
      <c r="G323" s="156"/>
    </row>
    <row r="324" spans="1:7" ht="46.8" x14ac:dyDescent="0.3">
      <c r="A324" s="294" t="s">
        <v>464</v>
      </c>
      <c r="B324" s="323" t="s">
        <v>145</v>
      </c>
      <c r="C324" s="303"/>
      <c r="D324" s="30">
        <f>D328+D325</f>
        <v>30482.3</v>
      </c>
      <c r="E324" s="30">
        <f>E328+E325</f>
        <v>32251</v>
      </c>
      <c r="F324" s="30">
        <f>F328+F325</f>
        <v>33614</v>
      </c>
      <c r="G324" s="156"/>
    </row>
    <row r="325" spans="1:7" s="184" customFormat="1" ht="31.2" x14ac:dyDescent="0.3">
      <c r="A325" s="413" t="s">
        <v>764</v>
      </c>
      <c r="B325" s="323" t="s">
        <v>765</v>
      </c>
      <c r="C325" s="477"/>
      <c r="D325" s="30">
        <f t="shared" ref="D325:F326" si="71">D326</f>
        <v>375.8</v>
      </c>
      <c r="E325" s="30">
        <f t="shared" si="71"/>
        <v>0</v>
      </c>
      <c r="F325" s="30">
        <f t="shared" si="71"/>
        <v>0</v>
      </c>
      <c r="G325" s="156"/>
    </row>
    <row r="326" spans="1:7" s="184" customFormat="1" x14ac:dyDescent="0.3">
      <c r="A326" s="270" t="s">
        <v>99</v>
      </c>
      <c r="B326" s="323" t="s">
        <v>765</v>
      </c>
      <c r="C326" s="477">
        <v>300</v>
      </c>
      <c r="D326" s="30">
        <f t="shared" si="71"/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0" t="s">
        <v>24</v>
      </c>
      <c r="B327" s="323" t="s">
        <v>765</v>
      </c>
      <c r="C327" s="477">
        <v>320</v>
      </c>
      <c r="D327" s="30">
        <f>'Функц. 2024-2026'!F841</f>
        <v>375.8</v>
      </c>
      <c r="E327" s="30">
        <f>'Функц. 2024-2026'!H841</f>
        <v>0</v>
      </c>
      <c r="F327" s="30">
        <f>'Функц. 2024-2026'!J841</f>
        <v>0</v>
      </c>
      <c r="G327" s="156"/>
    </row>
    <row r="328" spans="1:7" x14ac:dyDescent="0.3">
      <c r="A328" s="294" t="s">
        <v>184</v>
      </c>
      <c r="B328" s="323" t="s">
        <v>185</v>
      </c>
      <c r="C328" s="303"/>
      <c r="D328" s="30">
        <f t="shared" ref="D328:F329" si="72">D329</f>
        <v>30106.5</v>
      </c>
      <c r="E328" s="30">
        <f t="shared" si="72"/>
        <v>32251</v>
      </c>
      <c r="F328" s="30">
        <f t="shared" si="72"/>
        <v>33614</v>
      </c>
      <c r="G328" s="156"/>
    </row>
    <row r="329" spans="1:7" x14ac:dyDescent="0.3">
      <c r="A329" s="292" t="s">
        <v>99</v>
      </c>
      <c r="B329" s="323" t="s">
        <v>185</v>
      </c>
      <c r="C329" s="303">
        <v>300</v>
      </c>
      <c r="D329" s="30">
        <f t="shared" si="72"/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2" t="s">
        <v>24</v>
      </c>
      <c r="B330" s="323" t="s">
        <v>185</v>
      </c>
      <c r="C330" s="303">
        <v>320</v>
      </c>
      <c r="D330" s="30">
        <f>'Функц. 2024-2026'!F844</f>
        <v>30106.5</v>
      </c>
      <c r="E330" s="30">
        <f>'Функц. 2024-2026'!H844</f>
        <v>32251</v>
      </c>
      <c r="F330" s="30">
        <f>'Функц. 2024-2026'!J844</f>
        <v>33614</v>
      </c>
      <c r="G330" s="156"/>
    </row>
    <row r="331" spans="1:7" ht="31.2" x14ac:dyDescent="0.3">
      <c r="A331" s="410" t="s">
        <v>486</v>
      </c>
      <c r="B331" s="323" t="s">
        <v>149</v>
      </c>
      <c r="C331" s="313"/>
      <c r="D331" s="30">
        <f>D332</f>
        <v>39447</v>
      </c>
      <c r="E331" s="30">
        <f>E332</f>
        <v>48343</v>
      </c>
      <c r="F331" s="30">
        <f>F332</f>
        <v>4835</v>
      </c>
      <c r="G331" s="156"/>
    </row>
    <row r="332" spans="1:7" ht="46.8" x14ac:dyDescent="0.3">
      <c r="A332" s="410" t="s">
        <v>487</v>
      </c>
      <c r="B332" s="323" t="s">
        <v>148</v>
      </c>
      <c r="C332" s="303"/>
      <c r="D332" s="30">
        <f>D333+D336</f>
        <v>39447</v>
      </c>
      <c r="E332" s="30">
        <f>E333+E336</f>
        <v>48343</v>
      </c>
      <c r="F332" s="30">
        <f>F333+F336</f>
        <v>4835</v>
      </c>
      <c r="G332" s="156"/>
    </row>
    <row r="333" spans="1:7" ht="31.2" x14ac:dyDescent="0.3">
      <c r="A333" s="294" t="s">
        <v>718</v>
      </c>
      <c r="B333" s="323" t="s">
        <v>147</v>
      </c>
      <c r="C333" s="303"/>
      <c r="D333" s="30">
        <f t="shared" ref="D333:F334" si="73">D334</f>
        <v>4945</v>
      </c>
      <c r="E333" s="30">
        <f t="shared" si="73"/>
        <v>38674</v>
      </c>
      <c r="F333" s="30">
        <f t="shared" si="73"/>
        <v>4835</v>
      </c>
      <c r="G333" s="156"/>
    </row>
    <row r="334" spans="1:7" x14ac:dyDescent="0.3">
      <c r="A334" s="441" t="s">
        <v>23</v>
      </c>
      <c r="B334" s="431" t="s">
        <v>147</v>
      </c>
      <c r="C334" s="303">
        <v>400</v>
      </c>
      <c r="D334" s="30">
        <f t="shared" si="73"/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292" t="s">
        <v>9</v>
      </c>
      <c r="B335" s="431" t="s">
        <v>147</v>
      </c>
      <c r="C335" s="303">
        <v>410</v>
      </c>
      <c r="D335" s="30">
        <f>'Функц. 2024-2026'!F849</f>
        <v>4945</v>
      </c>
      <c r="E335" s="30">
        <f>'Функц. 2024-2026'!H849</f>
        <v>38674</v>
      </c>
      <c r="F335" s="30">
        <f>'Функц. 2024-2026'!J849</f>
        <v>4835</v>
      </c>
      <c r="G335" s="156"/>
    </row>
    <row r="336" spans="1:7" s="184" customFormat="1" x14ac:dyDescent="0.3">
      <c r="A336" s="270" t="s">
        <v>733</v>
      </c>
      <c r="B336" s="431" t="s">
        <v>732</v>
      </c>
      <c r="C336" s="477"/>
      <c r="D336" s="30">
        <f t="shared" ref="D336:F337" si="74">D337</f>
        <v>34502</v>
      </c>
      <c r="E336" s="30">
        <f t="shared" si="74"/>
        <v>9669</v>
      </c>
      <c r="F336" s="30">
        <f t="shared" si="74"/>
        <v>0</v>
      </c>
      <c r="G336" s="156"/>
    </row>
    <row r="337" spans="1:30" s="184" customFormat="1" x14ac:dyDescent="0.3">
      <c r="A337" s="270" t="s">
        <v>99</v>
      </c>
      <c r="B337" s="431" t="s">
        <v>732</v>
      </c>
      <c r="C337" s="477">
        <v>300</v>
      </c>
      <c r="D337" s="30">
        <f t="shared" si="74"/>
        <v>34502</v>
      </c>
      <c r="E337" s="30">
        <f t="shared" si="74"/>
        <v>9669</v>
      </c>
      <c r="F337" s="30">
        <f t="shared" si="74"/>
        <v>0</v>
      </c>
      <c r="G337" s="156"/>
    </row>
    <row r="338" spans="1:30" s="184" customFormat="1" x14ac:dyDescent="0.3">
      <c r="A338" s="270" t="s">
        <v>40</v>
      </c>
      <c r="B338" s="431" t="s">
        <v>732</v>
      </c>
      <c r="C338" s="477">
        <v>320</v>
      </c>
      <c r="D338" s="30">
        <f>'Функц. 2024-2026'!F852</f>
        <v>34502</v>
      </c>
      <c r="E338" s="30">
        <f>'Функц. 2024-2026'!H852</f>
        <v>9669</v>
      </c>
      <c r="F338" s="30">
        <f>'Функц. 2024-2026'!J852</f>
        <v>0</v>
      </c>
      <c r="G338" s="156"/>
    </row>
    <row r="339" spans="1:30" s="137" customFormat="1" ht="31.2" x14ac:dyDescent="0.3">
      <c r="A339" s="438" t="s">
        <v>656</v>
      </c>
      <c r="B339" s="526" t="s">
        <v>113</v>
      </c>
      <c r="C339" s="303"/>
      <c r="D339" s="33">
        <f>D346+D340</f>
        <v>1611932.5</v>
      </c>
      <c r="E339" s="33">
        <f>E346+E340</f>
        <v>1250230.4000000001</v>
      </c>
      <c r="F339" s="33">
        <f>F346+F340</f>
        <v>272322.2</v>
      </c>
      <c r="G339" s="156"/>
    </row>
    <row r="340" spans="1:30" s="137" customFormat="1" x14ac:dyDescent="0.3">
      <c r="A340" s="272" t="s">
        <v>659</v>
      </c>
      <c r="B340" s="323" t="s">
        <v>660</v>
      </c>
      <c r="C340" s="303"/>
      <c r="D340" s="30">
        <f>D341</f>
        <v>1356927</v>
      </c>
      <c r="E340" s="30">
        <f t="shared" ref="E340:F344" si="75">E341</f>
        <v>516420.10000000003</v>
      </c>
      <c r="F340" s="30">
        <f t="shared" si="75"/>
        <v>0</v>
      </c>
      <c r="G340" s="156"/>
    </row>
    <row r="341" spans="1:30" s="137" customFormat="1" x14ac:dyDescent="0.3">
      <c r="A341" s="273" t="s">
        <v>661</v>
      </c>
      <c r="B341" s="323" t="s">
        <v>662</v>
      </c>
      <c r="C341" s="311"/>
      <c r="D341" s="30">
        <f>D342</f>
        <v>1356927</v>
      </c>
      <c r="E341" s="30">
        <f t="shared" si="75"/>
        <v>516420.10000000003</v>
      </c>
      <c r="F341" s="30">
        <f t="shared" si="75"/>
        <v>0</v>
      </c>
      <c r="G341" s="156"/>
    </row>
    <row r="342" spans="1:30" s="137" customFormat="1" x14ac:dyDescent="0.3">
      <c r="A342" s="273" t="s">
        <v>663</v>
      </c>
      <c r="B342" s="323" t="s">
        <v>664</v>
      </c>
      <c r="C342" s="311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30" s="137" customFormat="1" ht="31.2" x14ac:dyDescent="0.3">
      <c r="A343" s="273" t="s">
        <v>665</v>
      </c>
      <c r="B343" s="323" t="s">
        <v>666</v>
      </c>
      <c r="C343" s="311"/>
      <c r="D343" s="30">
        <f>D344</f>
        <v>1356927</v>
      </c>
      <c r="E343" s="30">
        <f t="shared" si="75"/>
        <v>516420.10000000003</v>
      </c>
      <c r="F343" s="30">
        <f t="shared" si="75"/>
        <v>0</v>
      </c>
      <c r="G343" s="156"/>
    </row>
    <row r="344" spans="1:30" s="137" customFormat="1" x14ac:dyDescent="0.3">
      <c r="A344" s="414" t="s">
        <v>156</v>
      </c>
      <c r="B344" s="323" t="s">
        <v>666</v>
      </c>
      <c r="C344" s="311" t="s">
        <v>157</v>
      </c>
      <c r="D344" s="30">
        <f>D345</f>
        <v>1356927</v>
      </c>
      <c r="E344" s="30">
        <f t="shared" si="75"/>
        <v>516420.10000000003</v>
      </c>
      <c r="F344" s="30">
        <f t="shared" si="75"/>
        <v>0</v>
      </c>
      <c r="G344" s="156"/>
    </row>
    <row r="345" spans="1:30" s="137" customFormat="1" x14ac:dyDescent="0.3">
      <c r="A345" s="270" t="s">
        <v>9</v>
      </c>
      <c r="B345" s="323" t="s">
        <v>666</v>
      </c>
      <c r="C345" s="311" t="s">
        <v>158</v>
      </c>
      <c r="D345" s="30">
        <f>'Функц. 2024-2026'!F552</f>
        <v>1356927</v>
      </c>
      <c r="E345" s="30">
        <f>'Функц. 2024-2026'!H552</f>
        <v>516420.10000000003</v>
      </c>
      <c r="F345" s="30">
        <f>'Функц. 2024-2026'!J552</f>
        <v>0</v>
      </c>
      <c r="G345" s="156"/>
    </row>
    <row r="346" spans="1:30" s="137" customFormat="1" x14ac:dyDescent="0.3">
      <c r="A346" s="270" t="s">
        <v>584</v>
      </c>
      <c r="B346" s="323" t="s">
        <v>423</v>
      </c>
      <c r="C346" s="311"/>
      <c r="D346" s="30">
        <f>D347+D363</f>
        <v>255005.5</v>
      </c>
      <c r="E346" s="30">
        <f>E347+E363</f>
        <v>733810.3</v>
      </c>
      <c r="F346" s="30">
        <f>F347+F363</f>
        <v>272322.2</v>
      </c>
      <c r="G346" s="156"/>
    </row>
    <row r="347" spans="1:30" s="137" customFormat="1" ht="31.2" x14ac:dyDescent="0.3">
      <c r="A347" s="270" t="s">
        <v>490</v>
      </c>
      <c r="B347" s="538" t="s">
        <v>489</v>
      </c>
      <c r="C347" s="311"/>
      <c r="D347" s="30">
        <f>D359+D348+D352+D355</f>
        <v>65610.5</v>
      </c>
      <c r="E347" s="672">
        <f t="shared" ref="E347:F347" si="76">E359+E348+E352+E355</f>
        <v>305271.90000000008</v>
      </c>
      <c r="F347" s="672">
        <f t="shared" si="76"/>
        <v>272322.2</v>
      </c>
      <c r="G347" s="156"/>
    </row>
    <row r="348" spans="1:30" s="137" customFormat="1" x14ac:dyDescent="0.3">
      <c r="A348" s="411" t="s">
        <v>647</v>
      </c>
      <c r="B348" s="539" t="s">
        <v>645</v>
      </c>
      <c r="C348" s="311"/>
      <c r="D348" s="30">
        <f t="shared" ref="D348:F350" si="77">D349</f>
        <v>400</v>
      </c>
      <c r="E348" s="30">
        <f t="shared" si="77"/>
        <v>0</v>
      </c>
      <c r="F348" s="30">
        <f t="shared" si="77"/>
        <v>0</v>
      </c>
      <c r="G348" s="156"/>
    </row>
    <row r="349" spans="1:30" s="137" customFormat="1" ht="31.2" x14ac:dyDescent="0.3">
      <c r="A349" s="270" t="s">
        <v>651</v>
      </c>
      <c r="B349" s="539" t="s">
        <v>648</v>
      </c>
      <c r="C349" s="311"/>
      <c r="D349" s="30">
        <f t="shared" si="77"/>
        <v>400</v>
      </c>
      <c r="E349" s="30">
        <f t="shared" si="77"/>
        <v>0</v>
      </c>
      <c r="F349" s="30">
        <f t="shared" si="77"/>
        <v>0</v>
      </c>
      <c r="G349" s="156"/>
    </row>
    <row r="350" spans="1:30" s="137" customFormat="1" x14ac:dyDescent="0.3">
      <c r="A350" s="270" t="s">
        <v>122</v>
      </c>
      <c r="B350" s="539" t="s">
        <v>648</v>
      </c>
      <c r="C350" s="311" t="s">
        <v>37</v>
      </c>
      <c r="D350" s="30">
        <f t="shared" si="77"/>
        <v>400</v>
      </c>
      <c r="E350" s="30">
        <f t="shared" si="77"/>
        <v>0</v>
      </c>
      <c r="F350" s="30">
        <f t="shared" si="77"/>
        <v>0</v>
      </c>
      <c r="G350" s="156"/>
    </row>
    <row r="351" spans="1:30" s="137" customFormat="1" x14ac:dyDescent="0.3">
      <c r="A351" s="270" t="s">
        <v>53</v>
      </c>
      <c r="B351" s="539" t="s">
        <v>648</v>
      </c>
      <c r="C351" s="311" t="s">
        <v>67</v>
      </c>
      <c r="D351" s="30">
        <f>'Функц. 2024-2026'!F402</f>
        <v>400</v>
      </c>
      <c r="E351" s="30">
        <f>'Функц. 2024-2026'!H402</f>
        <v>0</v>
      </c>
      <c r="F351" s="30">
        <f>'Функц. 2024-2026'!J402</f>
        <v>0</v>
      </c>
      <c r="G351" s="156"/>
    </row>
    <row r="352" spans="1:30" s="137" customFormat="1" x14ac:dyDescent="0.3">
      <c r="A352" s="270" t="s">
        <v>802</v>
      </c>
      <c r="B352" s="429" t="s">
        <v>803</v>
      </c>
      <c r="C352" s="488"/>
      <c r="D352" s="30">
        <f>D353</f>
        <v>10138.5</v>
      </c>
      <c r="E352" s="30">
        <f t="shared" ref="E352:AD353" si="78">E353</f>
        <v>305271.90000000008</v>
      </c>
      <c r="F352" s="30">
        <f t="shared" si="78"/>
        <v>220840.9</v>
      </c>
      <c r="G352" s="30">
        <f t="shared" si="78"/>
        <v>0</v>
      </c>
      <c r="H352" s="30">
        <f t="shared" si="78"/>
        <v>0</v>
      </c>
      <c r="I352" s="30">
        <f t="shared" si="78"/>
        <v>0</v>
      </c>
      <c r="J352" s="30">
        <f t="shared" si="78"/>
        <v>0</v>
      </c>
      <c r="K352" s="30">
        <f t="shared" si="78"/>
        <v>0</v>
      </c>
      <c r="L352" s="30">
        <f t="shared" si="78"/>
        <v>0</v>
      </c>
      <c r="M352" s="30">
        <f t="shared" si="78"/>
        <v>0</v>
      </c>
      <c r="N352" s="30">
        <f t="shared" si="78"/>
        <v>0</v>
      </c>
      <c r="O352" s="30">
        <f t="shared" si="78"/>
        <v>0</v>
      </c>
      <c r="P352" s="30">
        <f t="shared" si="78"/>
        <v>0</v>
      </c>
      <c r="Q352" s="30">
        <f t="shared" si="78"/>
        <v>0</v>
      </c>
      <c r="R352" s="30">
        <f t="shared" si="78"/>
        <v>0</v>
      </c>
      <c r="S352" s="30">
        <f t="shared" si="78"/>
        <v>0</v>
      </c>
      <c r="T352" s="30">
        <f t="shared" si="78"/>
        <v>0</v>
      </c>
      <c r="U352" s="30">
        <f t="shared" si="78"/>
        <v>0</v>
      </c>
      <c r="V352" s="30">
        <f t="shared" si="78"/>
        <v>0</v>
      </c>
      <c r="W352" s="30">
        <f t="shared" si="78"/>
        <v>0</v>
      </c>
      <c r="X352" s="30">
        <f t="shared" si="78"/>
        <v>0</v>
      </c>
      <c r="Y352" s="30">
        <f t="shared" si="78"/>
        <v>0</v>
      </c>
      <c r="Z352" s="30">
        <f t="shared" si="78"/>
        <v>0</v>
      </c>
      <c r="AA352" s="30">
        <f t="shared" si="78"/>
        <v>0</v>
      </c>
      <c r="AB352" s="30">
        <f t="shared" si="78"/>
        <v>0</v>
      </c>
      <c r="AC352" s="30">
        <f t="shared" si="78"/>
        <v>0</v>
      </c>
      <c r="AD352" s="30">
        <f t="shared" si="78"/>
        <v>0</v>
      </c>
    </row>
    <row r="353" spans="1:7" s="137" customFormat="1" x14ac:dyDescent="0.3">
      <c r="A353" s="270" t="s">
        <v>122</v>
      </c>
      <c r="B353" s="429" t="s">
        <v>803</v>
      </c>
      <c r="C353" s="488" t="s">
        <v>37</v>
      </c>
      <c r="D353" s="30">
        <f>D354</f>
        <v>10138.5</v>
      </c>
      <c r="E353" s="30">
        <f t="shared" si="78"/>
        <v>305271.90000000008</v>
      </c>
      <c r="F353" s="30">
        <f t="shared" si="78"/>
        <v>220840.9</v>
      </c>
      <c r="G353" s="156"/>
    </row>
    <row r="354" spans="1:7" s="137" customFormat="1" x14ac:dyDescent="0.3">
      <c r="A354" s="270" t="s">
        <v>53</v>
      </c>
      <c r="B354" s="429" t="s">
        <v>803</v>
      </c>
      <c r="C354" s="488" t="s">
        <v>67</v>
      </c>
      <c r="D354" s="30">
        <f>'Функц. 2024-2026'!F405</f>
        <v>10138.5</v>
      </c>
      <c r="E354" s="30">
        <f>'Функц. 2024-2026'!H405</f>
        <v>305271.90000000008</v>
      </c>
      <c r="F354" s="30">
        <f>'Функц. 2024-2026'!J405</f>
        <v>220840.9</v>
      </c>
      <c r="G354" s="156"/>
    </row>
    <row r="355" spans="1:7" s="137" customFormat="1" x14ac:dyDescent="0.3">
      <c r="A355" s="624" t="s">
        <v>828</v>
      </c>
      <c r="B355" s="658" t="s">
        <v>829</v>
      </c>
      <c r="C355" s="592"/>
      <c r="D355" s="672">
        <f>D356</f>
        <v>0</v>
      </c>
      <c r="E355" s="672">
        <f t="shared" ref="E355:F355" si="79">E356</f>
        <v>0</v>
      </c>
      <c r="F355" s="672">
        <f t="shared" si="79"/>
        <v>51481.299999999996</v>
      </c>
      <c r="G355" s="685"/>
    </row>
    <row r="356" spans="1:7" s="137" customFormat="1" ht="46.8" x14ac:dyDescent="0.3">
      <c r="A356" s="624" t="s">
        <v>826</v>
      </c>
      <c r="B356" s="658" t="s">
        <v>827</v>
      </c>
      <c r="C356" s="592"/>
      <c r="D356" s="672">
        <f>D357</f>
        <v>0</v>
      </c>
      <c r="E356" s="672">
        <f t="shared" ref="E356:F356" si="80">E357</f>
        <v>0</v>
      </c>
      <c r="F356" s="672">
        <f t="shared" si="80"/>
        <v>51481.299999999996</v>
      </c>
      <c r="G356" s="685"/>
    </row>
    <row r="357" spans="1:7" s="137" customFormat="1" x14ac:dyDescent="0.3">
      <c r="A357" s="659" t="s">
        <v>456</v>
      </c>
      <c r="B357" s="658" t="s">
        <v>827</v>
      </c>
      <c r="C357" s="592" t="s">
        <v>157</v>
      </c>
      <c r="D357" s="672">
        <f>D358</f>
        <v>0</v>
      </c>
      <c r="E357" s="672">
        <f t="shared" ref="E357:F357" si="81">E358</f>
        <v>0</v>
      </c>
      <c r="F357" s="672">
        <f t="shared" si="81"/>
        <v>51481.299999999996</v>
      </c>
      <c r="G357" s="685"/>
    </row>
    <row r="358" spans="1:7" s="137" customFormat="1" x14ac:dyDescent="0.3">
      <c r="A358" s="565" t="s">
        <v>9</v>
      </c>
      <c r="B358" s="658" t="s">
        <v>827</v>
      </c>
      <c r="C358" s="592" t="s">
        <v>158</v>
      </c>
      <c r="D358" s="672">
        <f>'Функц. 2024-2026'!F409</f>
        <v>0</v>
      </c>
      <c r="E358" s="672">
        <f>'Функц. 2024-2026'!H409</f>
        <v>0</v>
      </c>
      <c r="F358" s="672">
        <f>'Функц. 2024-2026'!J409</f>
        <v>51481.299999999996</v>
      </c>
      <c r="G358" s="685"/>
    </row>
    <row r="359" spans="1:7" s="137" customFormat="1" x14ac:dyDescent="0.3">
      <c r="A359" s="270" t="s">
        <v>607</v>
      </c>
      <c r="B359" s="539" t="s">
        <v>608</v>
      </c>
      <c r="C359" s="311"/>
      <c r="D359" s="30">
        <f t="shared" ref="D359:F361" si="82">D360</f>
        <v>55072</v>
      </c>
      <c r="E359" s="30">
        <f t="shared" si="82"/>
        <v>0</v>
      </c>
      <c r="F359" s="30">
        <f t="shared" si="82"/>
        <v>0</v>
      </c>
      <c r="G359" s="156"/>
    </row>
    <row r="360" spans="1:7" s="137" customFormat="1" ht="31.2" x14ac:dyDescent="0.3">
      <c r="A360" s="411" t="s">
        <v>649</v>
      </c>
      <c r="B360" s="539" t="s">
        <v>646</v>
      </c>
      <c r="C360" s="311"/>
      <c r="D360" s="30">
        <f t="shared" si="82"/>
        <v>55072</v>
      </c>
      <c r="E360" s="30">
        <f t="shared" si="82"/>
        <v>0</v>
      </c>
      <c r="F360" s="30">
        <f t="shared" si="82"/>
        <v>0</v>
      </c>
      <c r="G360" s="156"/>
    </row>
    <row r="361" spans="1:7" s="137" customFormat="1" x14ac:dyDescent="0.3">
      <c r="A361" s="416" t="s">
        <v>456</v>
      </c>
      <c r="B361" s="539" t="s">
        <v>646</v>
      </c>
      <c r="C361" s="311" t="s">
        <v>157</v>
      </c>
      <c r="D361" s="30">
        <f t="shared" si="82"/>
        <v>55072</v>
      </c>
      <c r="E361" s="30">
        <f t="shared" si="82"/>
        <v>0</v>
      </c>
      <c r="F361" s="30">
        <f t="shared" si="82"/>
        <v>0</v>
      </c>
      <c r="G361" s="156"/>
    </row>
    <row r="362" spans="1:7" s="137" customFormat="1" x14ac:dyDescent="0.3">
      <c r="A362" s="270" t="s">
        <v>9</v>
      </c>
      <c r="B362" s="539" t="s">
        <v>646</v>
      </c>
      <c r="C362" s="311" t="s">
        <v>158</v>
      </c>
      <c r="D362" s="30">
        <f>'Функц. 2024-2026'!F413</f>
        <v>55072</v>
      </c>
      <c r="E362" s="30">
        <f>'Функц. 2024-2026'!H413</f>
        <v>0</v>
      </c>
      <c r="F362" s="30">
        <f>'Функц. 2024-2026'!J413</f>
        <v>0</v>
      </c>
      <c r="G362" s="156"/>
    </row>
    <row r="363" spans="1:7" s="137" customFormat="1" ht="31.2" x14ac:dyDescent="0.3">
      <c r="A363" s="270" t="s">
        <v>738</v>
      </c>
      <c r="B363" s="323" t="s">
        <v>739</v>
      </c>
      <c r="C363" s="488"/>
      <c r="D363" s="30">
        <f>D370+D367+D364</f>
        <v>189395</v>
      </c>
      <c r="E363" s="672">
        <f t="shared" ref="E363:F363" si="83">E370+E367+E364</f>
        <v>428538.39999999997</v>
      </c>
      <c r="F363" s="672">
        <f t="shared" si="83"/>
        <v>0</v>
      </c>
      <c r="G363" s="156"/>
    </row>
    <row r="364" spans="1:7" s="137" customFormat="1" ht="31.2" x14ac:dyDescent="0.3">
      <c r="A364" s="565" t="s">
        <v>830</v>
      </c>
      <c r="B364" s="573" t="s">
        <v>831</v>
      </c>
      <c r="C364" s="488"/>
      <c r="D364" s="30">
        <f t="shared" ref="D364:F365" si="84">D365</f>
        <v>103038.70000000001</v>
      </c>
      <c r="E364" s="30">
        <f t="shared" si="84"/>
        <v>0</v>
      </c>
      <c r="F364" s="30">
        <f t="shared" si="84"/>
        <v>0</v>
      </c>
      <c r="G364" s="156"/>
    </row>
    <row r="365" spans="1:7" s="137" customFormat="1" x14ac:dyDescent="0.3">
      <c r="A365" s="270" t="s">
        <v>122</v>
      </c>
      <c r="B365" s="573" t="s">
        <v>831</v>
      </c>
      <c r="C365" s="488" t="s">
        <v>37</v>
      </c>
      <c r="D365" s="30">
        <f t="shared" si="84"/>
        <v>103038.70000000001</v>
      </c>
      <c r="E365" s="30">
        <f t="shared" si="84"/>
        <v>0</v>
      </c>
      <c r="F365" s="30">
        <f t="shared" si="84"/>
        <v>0</v>
      </c>
      <c r="G365" s="156"/>
    </row>
    <row r="366" spans="1:7" s="137" customFormat="1" x14ac:dyDescent="0.3">
      <c r="A366" s="270" t="s">
        <v>53</v>
      </c>
      <c r="B366" s="573" t="s">
        <v>831</v>
      </c>
      <c r="C366" s="488" t="s">
        <v>67</v>
      </c>
      <c r="D366" s="30">
        <f>'Функц. 2024-2026'!F417</f>
        <v>103038.70000000001</v>
      </c>
      <c r="E366" s="30">
        <f>'Функц. 2024-2026'!H417</f>
        <v>0</v>
      </c>
      <c r="F366" s="30">
        <f>'Функц. 2024-2026'!J417</f>
        <v>0</v>
      </c>
      <c r="G366" s="156"/>
    </row>
    <row r="367" spans="1:7" s="137" customFormat="1" ht="31.2" x14ac:dyDescent="0.3">
      <c r="A367" s="270" t="s">
        <v>804</v>
      </c>
      <c r="B367" s="429" t="s">
        <v>806</v>
      </c>
      <c r="C367" s="488"/>
      <c r="D367" s="30">
        <f t="shared" ref="D367:F368" si="85">D368</f>
        <v>22554.6</v>
      </c>
      <c r="E367" s="30">
        <f t="shared" si="85"/>
        <v>428538.39999999997</v>
      </c>
      <c r="F367" s="30">
        <f t="shared" si="85"/>
        <v>0</v>
      </c>
      <c r="G367" s="156"/>
    </row>
    <row r="368" spans="1:7" s="137" customFormat="1" x14ac:dyDescent="0.3">
      <c r="A368" s="270" t="s">
        <v>122</v>
      </c>
      <c r="B368" s="429" t="s">
        <v>806</v>
      </c>
      <c r="C368" s="488" t="s">
        <v>37</v>
      </c>
      <c r="D368" s="30">
        <f t="shared" si="85"/>
        <v>22554.6</v>
      </c>
      <c r="E368" s="30">
        <f t="shared" si="85"/>
        <v>428538.39999999997</v>
      </c>
      <c r="F368" s="30">
        <f t="shared" si="85"/>
        <v>0</v>
      </c>
      <c r="G368" s="156"/>
    </row>
    <row r="369" spans="1:30" s="137" customFormat="1" x14ac:dyDescent="0.3">
      <c r="A369" s="270" t="s">
        <v>53</v>
      </c>
      <c r="B369" s="429" t="s">
        <v>806</v>
      </c>
      <c r="C369" s="488" t="s">
        <v>67</v>
      </c>
      <c r="D369" s="30">
        <f>'Функц. 2024-2026'!F420</f>
        <v>22554.6</v>
      </c>
      <c r="E369" s="30">
        <f>'Функц. 2024-2026'!H420</f>
        <v>428538.39999999997</v>
      </c>
      <c r="F369" s="30">
        <f>'Функц. 2024-2026'!J420</f>
        <v>0</v>
      </c>
      <c r="G369" s="156"/>
    </row>
    <row r="370" spans="1:30" s="137" customFormat="1" x14ac:dyDescent="0.3">
      <c r="A370" s="270" t="s">
        <v>784</v>
      </c>
      <c r="B370" s="323" t="s">
        <v>785</v>
      </c>
      <c r="C370" s="488"/>
      <c r="D370" s="30">
        <f t="shared" ref="D370:F371" si="86">D371</f>
        <v>63801.7</v>
      </c>
      <c r="E370" s="30">
        <f t="shared" si="86"/>
        <v>0</v>
      </c>
      <c r="F370" s="30">
        <f t="shared" si="86"/>
        <v>0</v>
      </c>
      <c r="G370" s="156"/>
    </row>
    <row r="371" spans="1:30" s="137" customFormat="1" x14ac:dyDescent="0.3">
      <c r="A371" s="270" t="s">
        <v>122</v>
      </c>
      <c r="B371" s="323" t="s">
        <v>785</v>
      </c>
      <c r="C371" s="488" t="s">
        <v>37</v>
      </c>
      <c r="D371" s="30">
        <f t="shared" si="86"/>
        <v>63801.7</v>
      </c>
      <c r="E371" s="30">
        <f t="shared" si="86"/>
        <v>0</v>
      </c>
      <c r="F371" s="30">
        <f t="shared" si="86"/>
        <v>0</v>
      </c>
      <c r="G371" s="156"/>
    </row>
    <row r="372" spans="1:30" s="137" customFormat="1" x14ac:dyDescent="0.3">
      <c r="A372" s="270" t="s">
        <v>53</v>
      </c>
      <c r="B372" s="323" t="s">
        <v>785</v>
      </c>
      <c r="C372" s="488" t="s">
        <v>67</v>
      </c>
      <c r="D372" s="30">
        <f>'Функц. 2024-2026'!F423</f>
        <v>63801.7</v>
      </c>
      <c r="E372" s="30">
        <f>'Функц. 2024-2026'!H423</f>
        <v>0</v>
      </c>
      <c r="F372" s="30">
        <f>'Функц. 2024-2026'!J423</f>
        <v>0</v>
      </c>
      <c r="G372" s="156"/>
    </row>
    <row r="373" spans="1:30" s="709" customFormat="1" x14ac:dyDescent="0.3">
      <c r="A373" s="731" t="s">
        <v>849</v>
      </c>
      <c r="B373" s="732" t="s">
        <v>850</v>
      </c>
      <c r="C373" s="734"/>
      <c r="D373" s="722">
        <f>D374</f>
        <v>500</v>
      </c>
      <c r="E373" s="722">
        <f t="shared" ref="E373:F377" si="87">E374</f>
        <v>0</v>
      </c>
      <c r="F373" s="722">
        <f t="shared" si="87"/>
        <v>0</v>
      </c>
      <c r="G373" s="711"/>
    </row>
    <row r="374" spans="1:30" s="709" customFormat="1" x14ac:dyDescent="0.3">
      <c r="A374" s="728" t="s">
        <v>851</v>
      </c>
      <c r="B374" s="720" t="s">
        <v>852</v>
      </c>
      <c r="C374" s="733"/>
      <c r="D374" s="721">
        <f>D375</f>
        <v>500</v>
      </c>
      <c r="E374" s="721">
        <f t="shared" si="87"/>
        <v>0</v>
      </c>
      <c r="F374" s="721">
        <f t="shared" si="87"/>
        <v>0</v>
      </c>
      <c r="G374" s="721">
        <f t="shared" ref="G374:AD374" si="88">G375</f>
        <v>0</v>
      </c>
      <c r="H374" s="721">
        <f t="shared" si="88"/>
        <v>0</v>
      </c>
      <c r="I374" s="721">
        <f t="shared" si="88"/>
        <v>0</v>
      </c>
      <c r="J374" s="721">
        <f t="shared" si="88"/>
        <v>0</v>
      </c>
      <c r="K374" s="721">
        <f t="shared" si="88"/>
        <v>0</v>
      </c>
      <c r="L374" s="721">
        <f t="shared" si="88"/>
        <v>0</v>
      </c>
      <c r="M374" s="721">
        <f t="shared" si="88"/>
        <v>0</v>
      </c>
      <c r="N374" s="721">
        <f t="shared" si="88"/>
        <v>0</v>
      </c>
      <c r="O374" s="721">
        <f t="shared" si="88"/>
        <v>0</v>
      </c>
      <c r="P374" s="721">
        <f t="shared" si="88"/>
        <v>0</v>
      </c>
      <c r="Q374" s="721">
        <f t="shared" si="88"/>
        <v>0</v>
      </c>
      <c r="R374" s="721">
        <f t="shared" si="88"/>
        <v>0</v>
      </c>
      <c r="S374" s="721">
        <f t="shared" si="88"/>
        <v>0</v>
      </c>
      <c r="T374" s="721">
        <f t="shared" si="88"/>
        <v>0</v>
      </c>
      <c r="U374" s="721">
        <f t="shared" si="88"/>
        <v>0</v>
      </c>
      <c r="V374" s="721">
        <f t="shared" si="88"/>
        <v>0</v>
      </c>
      <c r="W374" s="721">
        <f t="shared" si="88"/>
        <v>0</v>
      </c>
      <c r="X374" s="721">
        <f t="shared" si="88"/>
        <v>0</v>
      </c>
      <c r="Y374" s="721">
        <f t="shared" si="88"/>
        <v>0</v>
      </c>
      <c r="Z374" s="721">
        <f t="shared" si="88"/>
        <v>0</v>
      </c>
      <c r="AA374" s="721">
        <f t="shared" si="88"/>
        <v>0</v>
      </c>
      <c r="AB374" s="721">
        <f t="shared" si="88"/>
        <v>0</v>
      </c>
      <c r="AC374" s="721">
        <f t="shared" si="88"/>
        <v>0</v>
      </c>
      <c r="AD374" s="721">
        <f t="shared" si="88"/>
        <v>0</v>
      </c>
    </row>
    <row r="375" spans="1:30" s="709" customFormat="1" ht="31.2" x14ac:dyDescent="0.3">
      <c r="A375" s="728" t="s">
        <v>853</v>
      </c>
      <c r="B375" s="720" t="s">
        <v>854</v>
      </c>
      <c r="C375" s="733"/>
      <c r="D375" s="721">
        <f>D376</f>
        <v>500</v>
      </c>
      <c r="E375" s="721">
        <f t="shared" si="87"/>
        <v>0</v>
      </c>
      <c r="F375" s="721">
        <f t="shared" si="87"/>
        <v>0</v>
      </c>
      <c r="G375" s="711"/>
    </row>
    <row r="376" spans="1:30" s="709" customFormat="1" x14ac:dyDescent="0.3">
      <c r="A376" s="728" t="s">
        <v>855</v>
      </c>
      <c r="B376" s="720" t="s">
        <v>856</v>
      </c>
      <c r="C376" s="733"/>
      <c r="D376" s="721">
        <f>D377</f>
        <v>500</v>
      </c>
      <c r="E376" s="721">
        <f t="shared" si="87"/>
        <v>0</v>
      </c>
      <c r="F376" s="721">
        <f t="shared" si="87"/>
        <v>0</v>
      </c>
      <c r="G376" s="711"/>
    </row>
    <row r="377" spans="1:30" s="709" customFormat="1" x14ac:dyDescent="0.3">
      <c r="A377" s="728" t="s">
        <v>42</v>
      </c>
      <c r="B377" s="720" t="s">
        <v>856</v>
      </c>
      <c r="C377" s="733">
        <v>800</v>
      </c>
      <c r="D377" s="721">
        <f>D378</f>
        <v>500</v>
      </c>
      <c r="E377" s="721">
        <f t="shared" si="87"/>
        <v>0</v>
      </c>
      <c r="F377" s="721">
        <f t="shared" si="87"/>
        <v>0</v>
      </c>
      <c r="G377" s="711"/>
    </row>
    <row r="378" spans="1:30" s="709" customFormat="1" ht="31.2" x14ac:dyDescent="0.3">
      <c r="A378" s="728" t="s">
        <v>123</v>
      </c>
      <c r="B378" s="720" t="s">
        <v>856</v>
      </c>
      <c r="C378" s="733">
        <v>810</v>
      </c>
      <c r="D378" s="721">
        <f>'Функц. 2024-2026'!F370</f>
        <v>500</v>
      </c>
      <c r="E378" s="721">
        <f>'Функц. 2024-2026'!H370</f>
        <v>0</v>
      </c>
      <c r="F378" s="721">
        <f>'Функц. 2024-2026'!J370</f>
        <v>0</v>
      </c>
      <c r="G378" s="711"/>
    </row>
    <row r="379" spans="1:30" s="137" customFormat="1" x14ac:dyDescent="0.3">
      <c r="A379" s="438" t="s">
        <v>192</v>
      </c>
      <c r="B379" s="540" t="s">
        <v>114</v>
      </c>
      <c r="C379" s="483"/>
      <c r="D379" s="33">
        <f>D380+D416+D411</f>
        <v>467325.49999999994</v>
      </c>
      <c r="E379" s="33">
        <f>E380+E416+E411</f>
        <v>292699.19999999995</v>
      </c>
      <c r="F379" s="33">
        <f>F380+F416+F411</f>
        <v>255929.1</v>
      </c>
      <c r="G379" s="156"/>
    </row>
    <row r="380" spans="1:30" x14ac:dyDescent="0.3">
      <c r="A380" s="294" t="s">
        <v>585</v>
      </c>
      <c r="B380" s="323" t="s">
        <v>115</v>
      </c>
      <c r="C380" s="303"/>
      <c r="D380" s="30">
        <f>D381+D394+D400</f>
        <v>176819.69999999998</v>
      </c>
      <c r="E380" s="30">
        <f>E381+E394+E400</f>
        <v>39232</v>
      </c>
      <c r="F380" s="30">
        <f>F381+F394+F400</f>
        <v>37736.400000000001</v>
      </c>
      <c r="G380" s="156"/>
    </row>
    <row r="381" spans="1:30" ht="31.2" x14ac:dyDescent="0.3">
      <c r="A381" s="296" t="s">
        <v>188</v>
      </c>
      <c r="B381" s="323" t="s">
        <v>189</v>
      </c>
      <c r="C381" s="303"/>
      <c r="D381" s="30">
        <f>D382+D391</f>
        <v>150586.79999999999</v>
      </c>
      <c r="E381" s="30">
        <f>E382+E391</f>
        <v>13269.1</v>
      </c>
      <c r="F381" s="30">
        <f>F382+F391</f>
        <v>11773.5</v>
      </c>
      <c r="G381" s="156"/>
    </row>
    <row r="382" spans="1:30" ht="31.2" x14ac:dyDescent="0.3">
      <c r="A382" s="295" t="s">
        <v>190</v>
      </c>
      <c r="B382" s="323" t="s">
        <v>191</v>
      </c>
      <c r="C382" s="305"/>
      <c r="D382" s="30">
        <f>D383+D385+D387+D389</f>
        <v>129829.3</v>
      </c>
      <c r="E382" s="721">
        <f t="shared" ref="E382:F382" si="89">E383+E385+E387+E389</f>
        <v>3994.1</v>
      </c>
      <c r="F382" s="721">
        <f t="shared" si="89"/>
        <v>2779.7</v>
      </c>
      <c r="G382" s="156"/>
    </row>
    <row r="383" spans="1:30" x14ac:dyDescent="0.3">
      <c r="A383" s="292" t="s">
        <v>122</v>
      </c>
      <c r="B383" s="323" t="s">
        <v>191</v>
      </c>
      <c r="C383" s="303">
        <v>200</v>
      </c>
      <c r="D383" s="30">
        <f>D384</f>
        <v>2901.8</v>
      </c>
      <c r="E383" s="30">
        <f>E384</f>
        <v>1714.9</v>
      </c>
      <c r="F383" s="30">
        <f>F384</f>
        <v>500</v>
      </c>
      <c r="G383" s="156"/>
    </row>
    <row r="384" spans="1:30" x14ac:dyDescent="0.3">
      <c r="A384" s="292" t="s">
        <v>53</v>
      </c>
      <c r="B384" s="323" t="s">
        <v>191</v>
      </c>
      <c r="C384" s="303">
        <v>240</v>
      </c>
      <c r="D384" s="30">
        <f>'Функц. 2024-2026'!F131</f>
        <v>2901.8</v>
      </c>
      <c r="E384" s="30">
        <f>'Функц. 2024-2026'!H131</f>
        <v>1714.9</v>
      </c>
      <c r="F384" s="30">
        <f>'Функц. 2024-2026'!J131</f>
        <v>500</v>
      </c>
      <c r="G384" s="156"/>
    </row>
    <row r="385" spans="1:7" s="184" customFormat="1" x14ac:dyDescent="0.3">
      <c r="A385" s="292" t="s">
        <v>99</v>
      </c>
      <c r="B385" s="323" t="s">
        <v>191</v>
      </c>
      <c r="C385" s="303">
        <v>300</v>
      </c>
      <c r="D385" s="30">
        <f>D386</f>
        <v>2237.3999999999996</v>
      </c>
      <c r="E385" s="174">
        <f>E386</f>
        <v>2279.1999999999998</v>
      </c>
      <c r="F385" s="30">
        <f>F386</f>
        <v>2279.6999999999998</v>
      </c>
      <c r="G385" s="156"/>
    </row>
    <row r="386" spans="1:7" s="184" customFormat="1" x14ac:dyDescent="0.3">
      <c r="A386" s="270" t="s">
        <v>460</v>
      </c>
      <c r="B386" s="323" t="s">
        <v>191</v>
      </c>
      <c r="C386" s="303">
        <v>360</v>
      </c>
      <c r="D386" s="30">
        <f>'Функц. 2024-2026'!F133</f>
        <v>2237.3999999999996</v>
      </c>
      <c r="E386" s="30">
        <f>'Функц. 2024-2026'!H133</f>
        <v>2279.1999999999998</v>
      </c>
      <c r="F386" s="30">
        <f>'Функц. 2024-2026'!J133</f>
        <v>2279.6999999999998</v>
      </c>
      <c r="G386" s="156"/>
    </row>
    <row r="387" spans="1:7" s="184" customFormat="1" ht="31.2" x14ac:dyDescent="0.3">
      <c r="A387" s="409" t="s">
        <v>62</v>
      </c>
      <c r="B387" s="323" t="s">
        <v>191</v>
      </c>
      <c r="C387" s="303">
        <v>600</v>
      </c>
      <c r="D387" s="30">
        <f>D388</f>
        <v>15690.1</v>
      </c>
      <c r="E387" s="30">
        <f>E388</f>
        <v>0</v>
      </c>
      <c r="F387" s="30">
        <f>F388</f>
        <v>0</v>
      </c>
      <c r="G387" s="156"/>
    </row>
    <row r="388" spans="1:7" s="184" customFormat="1" x14ac:dyDescent="0.3">
      <c r="A388" s="409" t="s">
        <v>63</v>
      </c>
      <c r="B388" s="323" t="s">
        <v>191</v>
      </c>
      <c r="C388" s="303">
        <v>610</v>
      </c>
      <c r="D388" s="30">
        <f>'Функц. 2024-2026'!F135</f>
        <v>15690.1</v>
      </c>
      <c r="E388" s="30">
        <f>'Функц. 2024-2026'!H135</f>
        <v>0</v>
      </c>
      <c r="F388" s="30">
        <f>'Функц. 2024-2026'!J135</f>
        <v>0</v>
      </c>
      <c r="G388" s="156"/>
    </row>
    <row r="389" spans="1:7" s="723" customFormat="1" x14ac:dyDescent="0.3">
      <c r="A389" s="565" t="s">
        <v>42</v>
      </c>
      <c r="B389" s="323" t="s">
        <v>191</v>
      </c>
      <c r="C389" s="733">
        <v>800</v>
      </c>
      <c r="D389" s="721">
        <f>D390</f>
        <v>109000</v>
      </c>
      <c r="E389" s="721">
        <f t="shared" ref="E389:F389" si="90">E390</f>
        <v>0</v>
      </c>
      <c r="F389" s="721">
        <f t="shared" si="90"/>
        <v>0</v>
      </c>
      <c r="G389" s="724"/>
    </row>
    <row r="390" spans="1:7" s="723" customFormat="1" ht="31.2" x14ac:dyDescent="0.3">
      <c r="A390" s="565" t="s">
        <v>123</v>
      </c>
      <c r="B390" s="323" t="s">
        <v>191</v>
      </c>
      <c r="C390" s="733">
        <v>810</v>
      </c>
      <c r="D390" s="721">
        <f>'Функц. 2024-2026'!F429</f>
        <v>109000</v>
      </c>
      <c r="E390" s="721">
        <v>0</v>
      </c>
      <c r="F390" s="721">
        <v>0</v>
      </c>
      <c r="G390" s="724"/>
    </row>
    <row r="391" spans="1:7" s="184" customFormat="1" x14ac:dyDescent="0.3">
      <c r="A391" s="275" t="s">
        <v>480</v>
      </c>
      <c r="B391" s="323" t="s">
        <v>420</v>
      </c>
      <c r="C391" s="303"/>
      <c r="D391" s="30">
        <f t="shared" ref="D391:F392" si="91">D392</f>
        <v>20757.5</v>
      </c>
      <c r="E391" s="30">
        <f t="shared" si="91"/>
        <v>9275</v>
      </c>
      <c r="F391" s="30">
        <f t="shared" si="91"/>
        <v>8993.7999999999993</v>
      </c>
      <c r="G391" s="156"/>
    </row>
    <row r="392" spans="1:7" x14ac:dyDescent="0.3">
      <c r="A392" s="292" t="s">
        <v>122</v>
      </c>
      <c r="B392" s="323" t="s">
        <v>420</v>
      </c>
      <c r="C392" s="314">
        <v>200</v>
      </c>
      <c r="D392" s="30">
        <f t="shared" si="91"/>
        <v>20757.5</v>
      </c>
      <c r="E392" s="30">
        <f t="shared" si="91"/>
        <v>9275</v>
      </c>
      <c r="F392" s="30">
        <f t="shared" si="91"/>
        <v>8993.7999999999993</v>
      </c>
      <c r="G392" s="156"/>
    </row>
    <row r="393" spans="1:7" x14ac:dyDescent="0.3">
      <c r="A393" s="292" t="s">
        <v>53</v>
      </c>
      <c r="B393" s="323" t="s">
        <v>420</v>
      </c>
      <c r="C393" s="314">
        <v>240</v>
      </c>
      <c r="D393" s="30">
        <f>'Функц. 2024-2026'!F378</f>
        <v>20757.5</v>
      </c>
      <c r="E393" s="30">
        <f>'Функц. 2024-2026'!H378</f>
        <v>9275</v>
      </c>
      <c r="F393" s="30">
        <f>'Функц. 2024-2026'!J378</f>
        <v>8993.7999999999993</v>
      </c>
      <c r="G393" s="156"/>
    </row>
    <row r="394" spans="1:7" ht="31.2" x14ac:dyDescent="0.3">
      <c r="A394" s="296" t="s">
        <v>193</v>
      </c>
      <c r="B394" s="323" t="s">
        <v>194</v>
      </c>
      <c r="C394" s="315"/>
      <c r="D394" s="30">
        <f>D395</f>
        <v>1523</v>
      </c>
      <c r="E394" s="30">
        <f>E395</f>
        <v>1523</v>
      </c>
      <c r="F394" s="30">
        <f>F395</f>
        <v>1523</v>
      </c>
      <c r="G394" s="156"/>
    </row>
    <row r="395" spans="1:7" ht="46.8" x14ac:dyDescent="0.3">
      <c r="A395" s="296" t="s">
        <v>697</v>
      </c>
      <c r="B395" s="323" t="s">
        <v>696</v>
      </c>
      <c r="C395" s="315"/>
      <c r="D395" s="30">
        <f>D397+D398</f>
        <v>1523</v>
      </c>
      <c r="E395" s="30">
        <f>E397+E398</f>
        <v>1523</v>
      </c>
      <c r="F395" s="30">
        <f>F397+F398</f>
        <v>1523</v>
      </c>
      <c r="G395" s="156"/>
    </row>
    <row r="396" spans="1:7" ht="46.8" x14ac:dyDescent="0.3">
      <c r="A396" s="292" t="s">
        <v>41</v>
      </c>
      <c r="B396" s="323" t="s">
        <v>696</v>
      </c>
      <c r="C396" s="315">
        <v>100</v>
      </c>
      <c r="D396" s="30">
        <f>D397</f>
        <v>1419.9</v>
      </c>
      <c r="E396" s="30">
        <f>E397</f>
        <v>1420</v>
      </c>
      <c r="F396" s="30">
        <f>F397</f>
        <v>1420</v>
      </c>
      <c r="G396" s="156"/>
    </row>
    <row r="397" spans="1:7" x14ac:dyDescent="0.3">
      <c r="A397" s="436" t="s">
        <v>98</v>
      </c>
      <c r="B397" s="323" t="s">
        <v>696</v>
      </c>
      <c r="C397" s="315">
        <v>120</v>
      </c>
      <c r="D397" s="30">
        <f>'Функц. 2024-2026'!F139</f>
        <v>1419.9</v>
      </c>
      <c r="E397" s="30">
        <f>'Функц. 2024-2026'!H139</f>
        <v>1420</v>
      </c>
      <c r="F397" s="30">
        <f>'Функц. 2024-2026'!J139</f>
        <v>1420</v>
      </c>
      <c r="G397" s="156"/>
    </row>
    <row r="398" spans="1:7" x14ac:dyDescent="0.3">
      <c r="A398" s="436" t="s">
        <v>122</v>
      </c>
      <c r="B398" s="323" t="s">
        <v>696</v>
      </c>
      <c r="C398" s="315">
        <v>200</v>
      </c>
      <c r="D398" s="30">
        <f>D399</f>
        <v>103.1</v>
      </c>
      <c r="E398" s="30">
        <f>E399</f>
        <v>103</v>
      </c>
      <c r="F398" s="30">
        <f>F399</f>
        <v>103</v>
      </c>
      <c r="G398" s="156"/>
    </row>
    <row r="399" spans="1:7" x14ac:dyDescent="0.3">
      <c r="A399" s="436" t="s">
        <v>53</v>
      </c>
      <c r="B399" s="323" t="s">
        <v>696</v>
      </c>
      <c r="C399" s="315">
        <v>240</v>
      </c>
      <c r="D399" s="30">
        <f>'Функц. 2024-2026'!F141</f>
        <v>103.1</v>
      </c>
      <c r="E399" s="30">
        <f>'Функц. 2024-2026'!H141</f>
        <v>103</v>
      </c>
      <c r="F399" s="30">
        <f>'Функц. 2024-2026'!J141</f>
        <v>103</v>
      </c>
      <c r="G399" s="156"/>
    </row>
    <row r="400" spans="1:7" ht="31.2" x14ac:dyDescent="0.3">
      <c r="A400" s="294" t="s">
        <v>345</v>
      </c>
      <c r="B400" s="323" t="s">
        <v>507</v>
      </c>
      <c r="C400" s="315"/>
      <c r="D400" s="30">
        <f>D401</f>
        <v>24709.9</v>
      </c>
      <c r="E400" s="30">
        <f>E401</f>
        <v>24439.9</v>
      </c>
      <c r="F400" s="30">
        <f>F401</f>
        <v>24439.9</v>
      </c>
      <c r="G400" s="156"/>
    </row>
    <row r="401" spans="1:7" x14ac:dyDescent="0.3">
      <c r="A401" s="294" t="s">
        <v>212</v>
      </c>
      <c r="B401" s="323" t="s">
        <v>508</v>
      </c>
      <c r="C401" s="303"/>
      <c r="D401" s="30">
        <f>D402+D405+D408</f>
        <v>24709.9</v>
      </c>
      <c r="E401" s="30">
        <f>E402+E405+E408</f>
        <v>24439.9</v>
      </c>
      <c r="F401" s="30">
        <f>F402+F405+F408</f>
        <v>24439.9</v>
      </c>
      <c r="G401" s="156"/>
    </row>
    <row r="402" spans="1:7" ht="31.2" x14ac:dyDescent="0.3">
      <c r="A402" s="294" t="s">
        <v>213</v>
      </c>
      <c r="B402" s="323" t="s">
        <v>509</v>
      </c>
      <c r="C402" s="303"/>
      <c r="D402" s="30">
        <f t="shared" ref="D402:F403" si="92">D403</f>
        <v>1903.1</v>
      </c>
      <c r="E402" s="30">
        <f t="shared" si="92"/>
        <v>1633.1</v>
      </c>
      <c r="F402" s="30">
        <f t="shared" si="92"/>
        <v>1633.1</v>
      </c>
      <c r="G402" s="156"/>
    </row>
    <row r="403" spans="1:7" x14ac:dyDescent="0.3">
      <c r="A403" s="292" t="s">
        <v>122</v>
      </c>
      <c r="B403" s="323" t="s">
        <v>509</v>
      </c>
      <c r="C403" s="303">
        <v>200</v>
      </c>
      <c r="D403" s="30">
        <f t="shared" si="92"/>
        <v>1903.1</v>
      </c>
      <c r="E403" s="30">
        <f t="shared" si="92"/>
        <v>1633.1</v>
      </c>
      <c r="F403" s="30">
        <f t="shared" si="92"/>
        <v>1633.1</v>
      </c>
      <c r="G403" s="156"/>
    </row>
    <row r="404" spans="1:7" x14ac:dyDescent="0.3">
      <c r="A404" s="292" t="s">
        <v>53</v>
      </c>
      <c r="B404" s="323" t="s">
        <v>509</v>
      </c>
      <c r="C404" s="303">
        <v>240</v>
      </c>
      <c r="D404" s="30">
        <f>'Функц. 2024-2026'!F146</f>
        <v>1903.1</v>
      </c>
      <c r="E404" s="30">
        <f>'Функц. 2024-2026'!H146</f>
        <v>1633.1</v>
      </c>
      <c r="F404" s="30">
        <f>'Функц. 2024-2026'!J146</f>
        <v>1633.1</v>
      </c>
      <c r="G404" s="156"/>
    </row>
    <row r="405" spans="1:7" ht="31.2" x14ac:dyDescent="0.3">
      <c r="A405" s="292" t="s">
        <v>214</v>
      </c>
      <c r="B405" s="347" t="str">
        <f>B406</f>
        <v>12 1 04 00132</v>
      </c>
      <c r="C405" s="303"/>
      <c r="D405" s="30">
        <f t="shared" ref="D405:F406" si="93">D406</f>
        <v>7907.5</v>
      </c>
      <c r="E405" s="30">
        <f t="shared" si="93"/>
        <v>7907.5</v>
      </c>
      <c r="F405" s="30">
        <f t="shared" si="93"/>
        <v>7907.5</v>
      </c>
      <c r="G405" s="156"/>
    </row>
    <row r="406" spans="1:7" ht="46.8" x14ac:dyDescent="0.3">
      <c r="A406" s="292" t="s">
        <v>41</v>
      </c>
      <c r="B406" s="347" t="str">
        <f>B407</f>
        <v>12 1 04 00132</v>
      </c>
      <c r="C406" s="303">
        <v>100</v>
      </c>
      <c r="D406" s="30">
        <f t="shared" si="93"/>
        <v>7907.5</v>
      </c>
      <c r="E406" s="30">
        <f t="shared" si="93"/>
        <v>7907.5</v>
      </c>
      <c r="F406" s="30">
        <f t="shared" si="93"/>
        <v>7907.5</v>
      </c>
      <c r="G406" s="156"/>
    </row>
    <row r="407" spans="1:7" x14ac:dyDescent="0.3">
      <c r="A407" s="292" t="s">
        <v>98</v>
      </c>
      <c r="B407" s="323" t="s">
        <v>510</v>
      </c>
      <c r="C407" s="303">
        <v>120</v>
      </c>
      <c r="D407" s="30">
        <f>'Функц. 2024-2026'!F149</f>
        <v>7907.5</v>
      </c>
      <c r="E407" s="30">
        <f>'Функц. 2024-2026'!H149</f>
        <v>7907.5</v>
      </c>
      <c r="F407" s="30">
        <f>'Функц. 2024-2026'!J149</f>
        <v>7907.5</v>
      </c>
      <c r="G407" s="156"/>
    </row>
    <row r="408" spans="1:7" ht="31.2" x14ac:dyDescent="0.3">
      <c r="A408" s="292" t="s">
        <v>215</v>
      </c>
      <c r="B408" s="347" t="str">
        <f>B409</f>
        <v>12 1 04 00133</v>
      </c>
      <c r="C408" s="303"/>
      <c r="D408" s="30">
        <f t="shared" ref="D408:F409" si="94">D409</f>
        <v>14899.3</v>
      </c>
      <c r="E408" s="30">
        <f t="shared" si="94"/>
        <v>14899.3</v>
      </c>
      <c r="F408" s="30">
        <f t="shared" si="94"/>
        <v>14899.3</v>
      </c>
      <c r="G408" s="156"/>
    </row>
    <row r="409" spans="1:7" ht="46.8" x14ac:dyDescent="0.3">
      <c r="A409" s="292" t="s">
        <v>41</v>
      </c>
      <c r="B409" s="347" t="str">
        <f>B410</f>
        <v>12 1 04 00133</v>
      </c>
      <c r="C409" s="303">
        <v>100</v>
      </c>
      <c r="D409" s="30">
        <f t="shared" si="94"/>
        <v>14899.3</v>
      </c>
      <c r="E409" s="30">
        <f t="shared" si="94"/>
        <v>14899.3</v>
      </c>
      <c r="F409" s="30">
        <f t="shared" si="94"/>
        <v>14899.3</v>
      </c>
      <c r="G409" s="156"/>
    </row>
    <row r="410" spans="1:7" x14ac:dyDescent="0.3">
      <c r="A410" s="292" t="s">
        <v>98</v>
      </c>
      <c r="B410" s="323" t="s">
        <v>511</v>
      </c>
      <c r="C410" s="303">
        <v>120</v>
      </c>
      <c r="D410" s="30">
        <f>'Функц. 2024-2026'!F152</f>
        <v>14899.3</v>
      </c>
      <c r="E410" s="30">
        <f>'Функц. 2024-2026'!H152</f>
        <v>14899.3</v>
      </c>
      <c r="F410" s="30">
        <f>'Функц. 2024-2026'!J152</f>
        <v>14899.3</v>
      </c>
      <c r="G410" s="156"/>
    </row>
    <row r="411" spans="1:7" x14ac:dyDescent="0.3">
      <c r="A411" s="294" t="s">
        <v>586</v>
      </c>
      <c r="B411" s="323" t="s">
        <v>444</v>
      </c>
      <c r="C411" s="303"/>
      <c r="D411" s="30">
        <f t="shared" ref="D411:F414" si="95">D412</f>
        <v>311.20000000000005</v>
      </c>
      <c r="E411" s="30">
        <f t="shared" si="95"/>
        <v>3667</v>
      </c>
      <c r="F411" s="30">
        <f t="shared" si="95"/>
        <v>32138.100000000002</v>
      </c>
      <c r="G411" s="156"/>
    </row>
    <row r="412" spans="1:7" x14ac:dyDescent="0.3">
      <c r="A412" s="296" t="s">
        <v>587</v>
      </c>
      <c r="B412" s="323" t="s">
        <v>446</v>
      </c>
      <c r="C412" s="303"/>
      <c r="D412" s="30">
        <f t="shared" si="95"/>
        <v>311.20000000000005</v>
      </c>
      <c r="E412" s="30">
        <f t="shared" si="95"/>
        <v>3667</v>
      </c>
      <c r="F412" s="30">
        <f t="shared" si="95"/>
        <v>32138.100000000002</v>
      </c>
      <c r="G412" s="156"/>
    </row>
    <row r="413" spans="1:7" x14ac:dyDescent="0.3">
      <c r="A413" s="294" t="s">
        <v>195</v>
      </c>
      <c r="B413" s="323" t="s">
        <v>588</v>
      </c>
      <c r="C413" s="303"/>
      <c r="D413" s="30">
        <f t="shared" si="95"/>
        <v>311.20000000000005</v>
      </c>
      <c r="E413" s="30">
        <f t="shared" si="95"/>
        <v>3667</v>
      </c>
      <c r="F413" s="30">
        <f t="shared" si="95"/>
        <v>32138.100000000002</v>
      </c>
      <c r="G413" s="156"/>
    </row>
    <row r="414" spans="1:7" x14ac:dyDescent="0.3">
      <c r="A414" s="292" t="s">
        <v>69</v>
      </c>
      <c r="B414" s="323" t="s">
        <v>588</v>
      </c>
      <c r="C414" s="303">
        <v>700</v>
      </c>
      <c r="D414" s="30">
        <f t="shared" si="95"/>
        <v>311.20000000000005</v>
      </c>
      <c r="E414" s="30">
        <f t="shared" si="95"/>
        <v>3667</v>
      </c>
      <c r="F414" s="30">
        <f t="shared" si="95"/>
        <v>32138.100000000002</v>
      </c>
      <c r="G414" s="156"/>
    </row>
    <row r="415" spans="1:7" x14ac:dyDescent="0.3">
      <c r="A415" s="442" t="s">
        <v>380</v>
      </c>
      <c r="B415" s="323" t="s">
        <v>588</v>
      </c>
      <c r="C415" s="303">
        <v>730</v>
      </c>
      <c r="D415" s="30">
        <f>'Функц. 2024-2026'!F888</f>
        <v>311.20000000000005</v>
      </c>
      <c r="E415" s="30">
        <f>'Функц. 2024-2026'!H888</f>
        <v>3667</v>
      </c>
      <c r="F415" s="30">
        <f>'Функц. 2024-2026'!J888</f>
        <v>32138.100000000002</v>
      </c>
      <c r="G415" s="156"/>
    </row>
    <row r="416" spans="1:7" x14ac:dyDescent="0.3">
      <c r="A416" s="294" t="s">
        <v>196</v>
      </c>
      <c r="B416" s="323" t="s">
        <v>197</v>
      </c>
      <c r="C416" s="305"/>
      <c r="D416" s="30">
        <f>D417+D475</f>
        <v>290194.59999999998</v>
      </c>
      <c r="E416" s="30">
        <f>E417+E475</f>
        <v>249800.19999999998</v>
      </c>
      <c r="F416" s="30">
        <f>F417+F475</f>
        <v>186054.6</v>
      </c>
      <c r="G416" s="156"/>
    </row>
    <row r="417" spans="1:7" ht="31.2" x14ac:dyDescent="0.3">
      <c r="A417" s="294" t="s">
        <v>198</v>
      </c>
      <c r="B417" s="323" t="s">
        <v>199</v>
      </c>
      <c r="C417" s="305"/>
      <c r="D417" s="30">
        <f>D418+D421+D447+D450+D458+D461+D435+D453</f>
        <v>289799.09999999998</v>
      </c>
      <c r="E417" s="30">
        <f>E418+E421+E447+E450+E458+E461+E435+E453</f>
        <v>249747.4</v>
      </c>
      <c r="F417" s="30">
        <f>F418+F421+F447+F450+F458+F461+F435+F453</f>
        <v>186054.6</v>
      </c>
      <c r="G417" s="156"/>
    </row>
    <row r="418" spans="1:7" x14ac:dyDescent="0.3">
      <c r="A418" s="294" t="s">
        <v>200</v>
      </c>
      <c r="B418" s="323" t="s">
        <v>201</v>
      </c>
      <c r="C418" s="305"/>
      <c r="D418" s="30">
        <f t="shared" ref="D418:F419" si="96">D419</f>
        <v>3713.4</v>
      </c>
      <c r="E418" s="30">
        <f t="shared" si="96"/>
        <v>3713.4</v>
      </c>
      <c r="F418" s="30">
        <f t="shared" si="96"/>
        <v>3713.4</v>
      </c>
      <c r="G418" s="156"/>
    </row>
    <row r="419" spans="1:7" ht="46.8" x14ac:dyDescent="0.3">
      <c r="A419" s="292" t="s">
        <v>41</v>
      </c>
      <c r="B419" s="323" t="s">
        <v>201</v>
      </c>
      <c r="C419" s="305">
        <v>100</v>
      </c>
      <c r="D419" s="30">
        <f t="shared" si="96"/>
        <v>3713.4</v>
      </c>
      <c r="E419" s="30">
        <f t="shared" si="96"/>
        <v>3713.4</v>
      </c>
      <c r="F419" s="30">
        <f t="shared" si="96"/>
        <v>3713.4</v>
      </c>
      <c r="G419" s="156"/>
    </row>
    <row r="420" spans="1:7" x14ac:dyDescent="0.3">
      <c r="A420" s="292" t="s">
        <v>98</v>
      </c>
      <c r="B420" s="323" t="s">
        <v>201</v>
      </c>
      <c r="C420" s="305">
        <v>120</v>
      </c>
      <c r="D420" s="30">
        <f>'Функц. 2024-2026'!F21</f>
        <v>3713.4</v>
      </c>
      <c r="E420" s="30">
        <f>'Функц. 2024-2026'!H21</f>
        <v>3713.4</v>
      </c>
      <c r="F420" s="30">
        <f>'Функц. 2024-2026'!J21</f>
        <v>3713.4</v>
      </c>
      <c r="G420" s="156"/>
    </row>
    <row r="421" spans="1:7" x14ac:dyDescent="0.3">
      <c r="A421" s="294" t="s">
        <v>202</v>
      </c>
      <c r="B421" s="323" t="s">
        <v>203</v>
      </c>
      <c r="C421" s="303"/>
      <c r="D421" s="30">
        <f>D422+D429+D432</f>
        <v>95616</v>
      </c>
      <c r="E421" s="30">
        <f>E422+E429+E432</f>
        <v>87608.6</v>
      </c>
      <c r="F421" s="30">
        <f>F422+F429+F432</f>
        <v>87463.6</v>
      </c>
      <c r="G421" s="156"/>
    </row>
    <row r="422" spans="1:7" ht="31.2" x14ac:dyDescent="0.3">
      <c r="A422" s="443" t="s">
        <v>204</v>
      </c>
      <c r="B422" s="323" t="s">
        <v>205</v>
      </c>
      <c r="C422" s="303"/>
      <c r="D422" s="30">
        <f>D425+D423+D427</f>
        <v>9416.8000000000011</v>
      </c>
      <c r="E422" s="30">
        <f>E425+E423+E427</f>
        <v>8892.2000000000007</v>
      </c>
      <c r="F422" s="30">
        <f>F425+F423+F427</f>
        <v>8747.2000000000007</v>
      </c>
      <c r="G422" s="156"/>
    </row>
    <row r="423" spans="1:7" s="184" customFormat="1" ht="46.8" x14ac:dyDescent="0.3">
      <c r="A423" s="292" t="s">
        <v>41</v>
      </c>
      <c r="B423" s="323" t="s">
        <v>205</v>
      </c>
      <c r="C423" s="305">
        <v>100</v>
      </c>
      <c r="D423" s="30">
        <f>D424</f>
        <v>50</v>
      </c>
      <c r="E423" s="30">
        <f>E424</f>
        <v>50</v>
      </c>
      <c r="F423" s="30">
        <f>F424</f>
        <v>50</v>
      </c>
      <c r="G423" s="156"/>
    </row>
    <row r="424" spans="1:7" s="184" customFormat="1" x14ac:dyDescent="0.3">
      <c r="A424" s="292" t="s">
        <v>98</v>
      </c>
      <c r="B424" s="323" t="s">
        <v>205</v>
      </c>
      <c r="C424" s="305">
        <v>120</v>
      </c>
      <c r="D424" s="30">
        <f>'Функц. 2024-2026'!F60</f>
        <v>50</v>
      </c>
      <c r="E424" s="30">
        <f>'Функц. 2024-2026'!H60</f>
        <v>50</v>
      </c>
      <c r="F424" s="30">
        <f>'Функц. 2024-2026'!J60</f>
        <v>50</v>
      </c>
      <c r="G424" s="156"/>
    </row>
    <row r="425" spans="1:7" x14ac:dyDescent="0.3">
      <c r="A425" s="292" t="s">
        <v>122</v>
      </c>
      <c r="B425" s="323" t="s">
        <v>205</v>
      </c>
      <c r="C425" s="303">
        <v>200</v>
      </c>
      <c r="D425" s="30">
        <f>D426</f>
        <v>9366.7000000000007</v>
      </c>
      <c r="E425" s="30">
        <f>E426</f>
        <v>8842.2000000000007</v>
      </c>
      <c r="F425" s="30">
        <f>F426</f>
        <v>8697.2000000000007</v>
      </c>
      <c r="G425" s="156"/>
    </row>
    <row r="426" spans="1:7" x14ac:dyDescent="0.3">
      <c r="A426" s="292" t="s">
        <v>53</v>
      </c>
      <c r="B426" s="323" t="s">
        <v>205</v>
      </c>
      <c r="C426" s="303">
        <v>240</v>
      </c>
      <c r="D426" s="30">
        <f>'Функц. 2024-2026'!F62</f>
        <v>9366.7000000000007</v>
      </c>
      <c r="E426" s="30">
        <f>'Функц. 2024-2026'!H62</f>
        <v>8842.2000000000007</v>
      </c>
      <c r="F426" s="30">
        <f>'Функц. 2024-2026'!J62</f>
        <v>8697.2000000000007</v>
      </c>
      <c r="G426" s="156"/>
    </row>
    <row r="427" spans="1:7" s="509" customFormat="1" x14ac:dyDescent="0.3">
      <c r="A427" s="270" t="s">
        <v>42</v>
      </c>
      <c r="B427" s="323" t="s">
        <v>205</v>
      </c>
      <c r="C427" s="524">
        <v>800</v>
      </c>
      <c r="D427" s="30">
        <f>D428</f>
        <v>0.1</v>
      </c>
      <c r="E427" s="30">
        <f>E428</f>
        <v>0</v>
      </c>
      <c r="F427" s="30">
        <f>F428</f>
        <v>0</v>
      </c>
      <c r="G427" s="156"/>
    </row>
    <row r="428" spans="1:7" s="509" customFormat="1" x14ac:dyDescent="0.3">
      <c r="A428" s="270" t="s">
        <v>59</v>
      </c>
      <c r="B428" s="323" t="s">
        <v>205</v>
      </c>
      <c r="C428" s="524">
        <v>850</v>
      </c>
      <c r="D428" s="30">
        <f>'Функц. 2024-2026'!F64</f>
        <v>0.1</v>
      </c>
      <c r="E428" s="30">
        <f>'Функц. 2024-2026'!H64</f>
        <v>0</v>
      </c>
      <c r="F428" s="30">
        <f>'Функц. 2024-2026'!J64</f>
        <v>0</v>
      </c>
      <c r="G428" s="156"/>
    </row>
    <row r="429" spans="1:7" ht="31.2" x14ac:dyDescent="0.3">
      <c r="A429" s="292" t="s">
        <v>206</v>
      </c>
      <c r="B429" s="323" t="s">
        <v>207</v>
      </c>
      <c r="C429" s="305"/>
      <c r="D429" s="30">
        <f t="shared" ref="D429:F430" si="97">D430</f>
        <v>27336.7</v>
      </c>
      <c r="E429" s="30">
        <f t="shared" si="97"/>
        <v>27336.7</v>
      </c>
      <c r="F429" s="30">
        <f t="shared" si="97"/>
        <v>27336.7</v>
      </c>
      <c r="G429" s="156"/>
    </row>
    <row r="430" spans="1:7" ht="46.8" x14ac:dyDescent="0.3">
      <c r="A430" s="292" t="s">
        <v>41</v>
      </c>
      <c r="B430" s="323" t="s">
        <v>207</v>
      </c>
      <c r="C430" s="305">
        <v>100</v>
      </c>
      <c r="D430" s="30">
        <f t="shared" si="97"/>
        <v>27336.7</v>
      </c>
      <c r="E430" s="30">
        <f t="shared" si="97"/>
        <v>27336.7</v>
      </c>
      <c r="F430" s="30">
        <f t="shared" si="97"/>
        <v>27336.7</v>
      </c>
      <c r="G430" s="156"/>
    </row>
    <row r="431" spans="1:7" x14ac:dyDescent="0.3">
      <c r="A431" s="292" t="s">
        <v>98</v>
      </c>
      <c r="B431" s="323" t="s">
        <v>207</v>
      </c>
      <c r="C431" s="303">
        <v>120</v>
      </c>
      <c r="D431" s="30">
        <f>'Функц. 2024-2026'!F67</f>
        <v>27336.7</v>
      </c>
      <c r="E431" s="30">
        <f>'Функц. 2024-2026'!H67</f>
        <v>27336.7</v>
      </c>
      <c r="F431" s="30">
        <f>'Функц. 2024-2026'!J67</f>
        <v>27336.7</v>
      </c>
      <c r="G431" s="156"/>
    </row>
    <row r="432" spans="1:7" ht="31.2" x14ac:dyDescent="0.3">
      <c r="A432" s="292" t="s">
        <v>208</v>
      </c>
      <c r="B432" s="323" t="s">
        <v>209</v>
      </c>
      <c r="C432" s="305"/>
      <c r="D432" s="30">
        <f t="shared" ref="D432:F433" si="98">D433</f>
        <v>58862.5</v>
      </c>
      <c r="E432" s="30">
        <f t="shared" si="98"/>
        <v>51379.7</v>
      </c>
      <c r="F432" s="30">
        <f t="shared" si="98"/>
        <v>51379.7</v>
      </c>
      <c r="G432" s="156"/>
    </row>
    <row r="433" spans="1:7" ht="46.8" x14ac:dyDescent="0.3">
      <c r="A433" s="292" t="s">
        <v>41</v>
      </c>
      <c r="B433" s="323" t="s">
        <v>209</v>
      </c>
      <c r="C433" s="305">
        <v>100</v>
      </c>
      <c r="D433" s="30">
        <f t="shared" si="98"/>
        <v>58862.5</v>
      </c>
      <c r="E433" s="30">
        <f t="shared" si="98"/>
        <v>51379.7</v>
      </c>
      <c r="F433" s="30">
        <f t="shared" si="98"/>
        <v>51379.7</v>
      </c>
      <c r="G433" s="156"/>
    </row>
    <row r="434" spans="1:7" x14ac:dyDescent="0.3">
      <c r="A434" s="292" t="s">
        <v>98</v>
      </c>
      <c r="B434" s="323" t="s">
        <v>209</v>
      </c>
      <c r="C434" s="303">
        <v>120</v>
      </c>
      <c r="D434" s="30">
        <f>'Функц. 2024-2026'!F70</f>
        <v>58862.5</v>
      </c>
      <c r="E434" s="30">
        <f>'Функц. 2024-2026'!H70</f>
        <v>51379.7</v>
      </c>
      <c r="F434" s="30">
        <f>'Функц. 2024-2026'!J70</f>
        <v>51379.7</v>
      </c>
      <c r="G434" s="156"/>
    </row>
    <row r="435" spans="1:7" x14ac:dyDescent="0.3">
      <c r="A435" s="295" t="s">
        <v>216</v>
      </c>
      <c r="B435" s="346" t="s">
        <v>217</v>
      </c>
      <c r="C435" s="303"/>
      <c r="D435" s="30">
        <f>D436+D441+D444</f>
        <v>29544.5</v>
      </c>
      <c r="E435" s="30">
        <f>E436+E441+E444</f>
        <v>28679.599999999999</v>
      </c>
      <c r="F435" s="30">
        <f>F436+F441+F444</f>
        <v>28679.599999999999</v>
      </c>
      <c r="G435" s="156"/>
    </row>
    <row r="436" spans="1:7" ht="31.2" x14ac:dyDescent="0.3">
      <c r="A436" s="292" t="s">
        <v>218</v>
      </c>
      <c r="B436" s="346" t="s">
        <v>219</v>
      </c>
      <c r="C436" s="303"/>
      <c r="D436" s="30">
        <f>D437+D439</f>
        <v>3863.7999999999997</v>
      </c>
      <c r="E436" s="30">
        <f>E437+E439</f>
        <v>3485</v>
      </c>
      <c r="F436" s="30">
        <f>F437+F439</f>
        <v>3485</v>
      </c>
      <c r="G436" s="156"/>
    </row>
    <row r="437" spans="1:7" x14ac:dyDescent="0.3">
      <c r="A437" s="292" t="s">
        <v>122</v>
      </c>
      <c r="B437" s="346" t="s">
        <v>219</v>
      </c>
      <c r="C437" s="303">
        <v>200</v>
      </c>
      <c r="D437" s="30">
        <f>D438</f>
        <v>3858.3999999999996</v>
      </c>
      <c r="E437" s="30">
        <f>E438</f>
        <v>3485</v>
      </c>
      <c r="F437" s="30">
        <f>F438</f>
        <v>3485</v>
      </c>
      <c r="G437" s="156"/>
    </row>
    <row r="438" spans="1:7" x14ac:dyDescent="0.3">
      <c r="A438" s="292" t="s">
        <v>53</v>
      </c>
      <c r="B438" s="346" t="s">
        <v>219</v>
      </c>
      <c r="C438" s="303">
        <v>240</v>
      </c>
      <c r="D438" s="30">
        <f>'Функц. 2024-2026'!F88</f>
        <v>3858.3999999999996</v>
      </c>
      <c r="E438" s="30">
        <f>'Функц. 2024-2026'!H88</f>
        <v>3485</v>
      </c>
      <c r="F438" s="30">
        <f>'Функц. 2024-2026'!J88</f>
        <v>3485</v>
      </c>
      <c r="G438" s="156"/>
    </row>
    <row r="439" spans="1:7" s="184" customFormat="1" x14ac:dyDescent="0.3">
      <c r="A439" s="270" t="s">
        <v>99</v>
      </c>
      <c r="B439" s="346" t="s">
        <v>219</v>
      </c>
      <c r="C439" s="303">
        <v>300</v>
      </c>
      <c r="D439" s="30">
        <f>D440</f>
        <v>5.4</v>
      </c>
      <c r="E439" s="30">
        <f>E440</f>
        <v>0</v>
      </c>
      <c r="F439" s="30">
        <f>F440</f>
        <v>0</v>
      </c>
      <c r="G439" s="156"/>
    </row>
    <row r="440" spans="1:7" s="184" customFormat="1" x14ac:dyDescent="0.3">
      <c r="A440" s="270" t="s">
        <v>40</v>
      </c>
      <c r="B440" s="346" t="s">
        <v>219</v>
      </c>
      <c r="C440" s="303">
        <v>320</v>
      </c>
      <c r="D440" s="30">
        <f>'Функц. 2024-2026'!F90</f>
        <v>5.4</v>
      </c>
      <c r="E440" s="30">
        <f>'Функц. 2024-2026'!H90</f>
        <v>0</v>
      </c>
      <c r="F440" s="30">
        <f>'Функц. 2024-2026'!J90</f>
        <v>0</v>
      </c>
      <c r="G440" s="156"/>
    </row>
    <row r="441" spans="1:7" ht="31.2" x14ac:dyDescent="0.3">
      <c r="A441" s="292" t="s">
        <v>223</v>
      </c>
      <c r="B441" s="347" t="str">
        <f>B442</f>
        <v>12 5 01 00162</v>
      </c>
      <c r="C441" s="303"/>
      <c r="D441" s="30">
        <f t="shared" ref="D441:F442" si="99">D442</f>
        <v>16338.600000000002</v>
      </c>
      <c r="E441" s="30">
        <f t="shared" si="99"/>
        <v>16176</v>
      </c>
      <c r="F441" s="30">
        <f t="shared" si="99"/>
        <v>16176</v>
      </c>
      <c r="G441" s="156"/>
    </row>
    <row r="442" spans="1:7" ht="46.8" x14ac:dyDescent="0.3">
      <c r="A442" s="292" t="s">
        <v>41</v>
      </c>
      <c r="B442" s="347" t="str">
        <f>B443</f>
        <v>12 5 01 00162</v>
      </c>
      <c r="C442" s="303">
        <v>100</v>
      </c>
      <c r="D442" s="30">
        <f t="shared" si="99"/>
        <v>16338.600000000002</v>
      </c>
      <c r="E442" s="30">
        <f t="shared" si="99"/>
        <v>16176</v>
      </c>
      <c r="F442" s="30">
        <f t="shared" si="99"/>
        <v>16176</v>
      </c>
      <c r="G442" s="156"/>
    </row>
    <row r="443" spans="1:7" x14ac:dyDescent="0.3">
      <c r="A443" s="292" t="s">
        <v>98</v>
      </c>
      <c r="B443" s="346" t="s">
        <v>220</v>
      </c>
      <c r="C443" s="303">
        <v>120</v>
      </c>
      <c r="D443" s="30">
        <f>'Функц. 2024-2026'!F93</f>
        <v>16338.600000000002</v>
      </c>
      <c r="E443" s="30">
        <f>'Функц. 2024-2026'!H93</f>
        <v>16176</v>
      </c>
      <c r="F443" s="30">
        <f>'Функц. 2024-2026'!J93</f>
        <v>16176</v>
      </c>
      <c r="G443" s="156"/>
    </row>
    <row r="444" spans="1:7" ht="31.2" x14ac:dyDescent="0.3">
      <c r="A444" s="292" t="s">
        <v>222</v>
      </c>
      <c r="B444" s="347" t="str">
        <f>B445</f>
        <v>12 5 01 00163</v>
      </c>
      <c r="C444" s="303"/>
      <c r="D444" s="30">
        <f t="shared" ref="D444:F445" si="100">D445</f>
        <v>9342.1</v>
      </c>
      <c r="E444" s="30">
        <f t="shared" si="100"/>
        <v>9018.6</v>
      </c>
      <c r="F444" s="30">
        <f t="shared" si="100"/>
        <v>9018.6</v>
      </c>
      <c r="G444" s="156"/>
    </row>
    <row r="445" spans="1:7" ht="46.8" x14ac:dyDescent="0.3">
      <c r="A445" s="292" t="s">
        <v>41</v>
      </c>
      <c r="B445" s="347" t="str">
        <f>B446</f>
        <v>12 5 01 00163</v>
      </c>
      <c r="C445" s="303">
        <v>100</v>
      </c>
      <c r="D445" s="30">
        <f t="shared" si="100"/>
        <v>9342.1</v>
      </c>
      <c r="E445" s="30">
        <f t="shared" si="100"/>
        <v>9018.6</v>
      </c>
      <c r="F445" s="30">
        <f t="shared" si="100"/>
        <v>9018.6</v>
      </c>
      <c r="G445" s="156"/>
    </row>
    <row r="446" spans="1:7" x14ac:dyDescent="0.3">
      <c r="A446" s="292" t="s">
        <v>98</v>
      </c>
      <c r="B446" s="346" t="s">
        <v>221</v>
      </c>
      <c r="C446" s="303">
        <v>120</v>
      </c>
      <c r="D446" s="30">
        <f>'Функц. 2024-2026'!F96</f>
        <v>9342.1</v>
      </c>
      <c r="E446" s="30">
        <f>'Функц. 2024-2026'!H96</f>
        <v>9018.6</v>
      </c>
      <c r="F446" s="30">
        <f>'Функц. 2024-2026'!J96</f>
        <v>9018.6</v>
      </c>
      <c r="G446" s="156"/>
    </row>
    <row r="447" spans="1:7" x14ac:dyDescent="0.3">
      <c r="A447" s="295" t="s">
        <v>228</v>
      </c>
      <c r="B447" s="346" t="s">
        <v>229</v>
      </c>
      <c r="C447" s="304"/>
      <c r="D447" s="30">
        <f t="shared" ref="D447:F448" si="101">D448</f>
        <v>630</v>
      </c>
      <c r="E447" s="30">
        <f t="shared" si="101"/>
        <v>65</v>
      </c>
      <c r="F447" s="30">
        <f t="shared" si="101"/>
        <v>65</v>
      </c>
      <c r="G447" s="156"/>
    </row>
    <row r="448" spans="1:7" x14ac:dyDescent="0.3">
      <c r="A448" s="292" t="s">
        <v>122</v>
      </c>
      <c r="B448" s="346" t="s">
        <v>229</v>
      </c>
      <c r="C448" s="309">
        <v>200</v>
      </c>
      <c r="D448" s="30">
        <f t="shared" si="101"/>
        <v>630</v>
      </c>
      <c r="E448" s="30">
        <f t="shared" si="101"/>
        <v>65</v>
      </c>
      <c r="F448" s="30">
        <f t="shared" si="101"/>
        <v>65</v>
      </c>
      <c r="G448" s="156"/>
    </row>
    <row r="449" spans="1:7" x14ac:dyDescent="0.3">
      <c r="A449" s="292" t="s">
        <v>53</v>
      </c>
      <c r="B449" s="346" t="s">
        <v>229</v>
      </c>
      <c r="C449" s="309">
        <v>240</v>
      </c>
      <c r="D449" s="30">
        <f>'Функц. 2024-2026'!F228</f>
        <v>630</v>
      </c>
      <c r="E449" s="30">
        <f>'Функц. 2024-2026'!H228</f>
        <v>65</v>
      </c>
      <c r="F449" s="30">
        <f>'Функц. 2024-2026'!J228</f>
        <v>65</v>
      </c>
      <c r="G449" s="156"/>
    </row>
    <row r="450" spans="1:7" x14ac:dyDescent="0.3">
      <c r="A450" s="295" t="s">
        <v>230</v>
      </c>
      <c r="B450" s="346" t="s">
        <v>231</v>
      </c>
      <c r="C450" s="303"/>
      <c r="D450" s="30">
        <f t="shared" ref="D450:F451" si="102">D451</f>
        <v>145</v>
      </c>
      <c r="E450" s="30">
        <f t="shared" si="102"/>
        <v>138</v>
      </c>
      <c r="F450" s="30">
        <f t="shared" si="102"/>
        <v>138</v>
      </c>
      <c r="G450" s="156"/>
    </row>
    <row r="451" spans="1:7" x14ac:dyDescent="0.3">
      <c r="A451" s="292" t="s">
        <v>42</v>
      </c>
      <c r="B451" s="346" t="s">
        <v>231</v>
      </c>
      <c r="C451" s="303">
        <v>800</v>
      </c>
      <c r="D451" s="30">
        <f t="shared" si="102"/>
        <v>145</v>
      </c>
      <c r="E451" s="30">
        <f t="shared" si="102"/>
        <v>138</v>
      </c>
      <c r="F451" s="30">
        <f t="shared" si="102"/>
        <v>138</v>
      </c>
      <c r="G451" s="156"/>
    </row>
    <row r="452" spans="1:7" x14ac:dyDescent="0.3">
      <c r="A452" s="292" t="s">
        <v>59</v>
      </c>
      <c r="B452" s="346" t="s">
        <v>231</v>
      </c>
      <c r="C452" s="303">
        <v>850</v>
      </c>
      <c r="D452" s="30">
        <f>'Функц. 2024-2026'!F157</f>
        <v>145</v>
      </c>
      <c r="E452" s="30">
        <f>'Функц. 2024-2026'!H157</f>
        <v>138</v>
      </c>
      <c r="F452" s="30">
        <f>'Функц. 2024-2026'!J157</f>
        <v>138</v>
      </c>
      <c r="G452" s="156"/>
    </row>
    <row r="453" spans="1:7" s="184" customFormat="1" ht="31.2" x14ac:dyDescent="0.3">
      <c r="A453" s="275" t="s">
        <v>610</v>
      </c>
      <c r="B453" s="346" t="s">
        <v>609</v>
      </c>
      <c r="C453" s="303"/>
      <c r="D453" s="30">
        <f>D454+D456</f>
        <v>14445.300000000001</v>
      </c>
      <c r="E453" s="30">
        <f>E454+E456</f>
        <v>12721</v>
      </c>
      <c r="F453" s="30">
        <f>F454+F456</f>
        <v>12721</v>
      </c>
      <c r="G453" s="156"/>
    </row>
    <row r="454" spans="1:7" s="184" customFormat="1" ht="46.8" x14ac:dyDescent="0.3">
      <c r="A454" s="270" t="s">
        <v>41</v>
      </c>
      <c r="B454" s="346" t="s">
        <v>609</v>
      </c>
      <c r="C454" s="311" t="s">
        <v>129</v>
      </c>
      <c r="D454" s="30">
        <f>D455</f>
        <v>13407.7</v>
      </c>
      <c r="E454" s="30">
        <f>E455</f>
        <v>11833.4</v>
      </c>
      <c r="F454" s="30">
        <f>F455</f>
        <v>11833.4</v>
      </c>
      <c r="G454" s="156"/>
    </row>
    <row r="455" spans="1:7" s="184" customFormat="1" x14ac:dyDescent="0.3">
      <c r="A455" s="270" t="s">
        <v>70</v>
      </c>
      <c r="B455" s="346" t="s">
        <v>609</v>
      </c>
      <c r="C455" s="311" t="s">
        <v>130</v>
      </c>
      <c r="D455" s="30">
        <f>'Функц. 2024-2026'!F160</f>
        <v>13407.7</v>
      </c>
      <c r="E455" s="30">
        <f>'Функц. 2024-2026'!H160</f>
        <v>11833.4</v>
      </c>
      <c r="F455" s="30">
        <f>'Функц. 2024-2026'!J160</f>
        <v>11833.4</v>
      </c>
      <c r="G455" s="156"/>
    </row>
    <row r="456" spans="1:7" s="184" customFormat="1" x14ac:dyDescent="0.3">
      <c r="A456" s="270" t="s">
        <v>122</v>
      </c>
      <c r="B456" s="346" t="s">
        <v>609</v>
      </c>
      <c r="C456" s="311" t="s">
        <v>37</v>
      </c>
      <c r="D456" s="30">
        <f>D457</f>
        <v>1037.5999999999999</v>
      </c>
      <c r="E456" s="30">
        <f>E457</f>
        <v>887.6</v>
      </c>
      <c r="F456" s="30">
        <f>F457</f>
        <v>887.6</v>
      </c>
      <c r="G456" s="156"/>
    </row>
    <row r="457" spans="1:7" s="184" customFormat="1" x14ac:dyDescent="0.3">
      <c r="A457" s="270" t="s">
        <v>53</v>
      </c>
      <c r="B457" s="346" t="s">
        <v>609</v>
      </c>
      <c r="C457" s="311" t="s">
        <v>67</v>
      </c>
      <c r="D457" s="30">
        <f>'Функц. 2024-2026'!F162</f>
        <v>1037.5999999999999</v>
      </c>
      <c r="E457" s="30">
        <f>'Функц. 2024-2026'!H162</f>
        <v>887.6</v>
      </c>
      <c r="F457" s="30">
        <f>'Функц. 2024-2026'!J162</f>
        <v>887.6</v>
      </c>
      <c r="G457" s="156"/>
    </row>
    <row r="458" spans="1:7" ht="31.2" x14ac:dyDescent="0.3">
      <c r="A458" s="295" t="s">
        <v>224</v>
      </c>
      <c r="B458" s="346" t="s">
        <v>225</v>
      </c>
      <c r="C458" s="305"/>
      <c r="D458" s="30">
        <f t="shared" ref="D458:F459" si="103">D459</f>
        <v>25689.599999999999</v>
      </c>
      <c r="E458" s="30">
        <f t="shared" si="103"/>
        <v>25689.599999999999</v>
      </c>
      <c r="F458" s="30">
        <f t="shared" si="103"/>
        <v>25689.599999999999</v>
      </c>
      <c r="G458" s="156"/>
    </row>
    <row r="459" spans="1:7" ht="31.2" x14ac:dyDescent="0.3">
      <c r="A459" s="292" t="s">
        <v>62</v>
      </c>
      <c r="B459" s="346" t="s">
        <v>225</v>
      </c>
      <c r="C459" s="316">
        <v>600</v>
      </c>
      <c r="D459" s="30">
        <f t="shared" si="103"/>
        <v>25689.599999999999</v>
      </c>
      <c r="E459" s="30">
        <f t="shared" si="103"/>
        <v>25689.599999999999</v>
      </c>
      <c r="F459" s="30">
        <f t="shared" si="103"/>
        <v>25689.599999999999</v>
      </c>
      <c r="G459" s="156"/>
    </row>
    <row r="460" spans="1:7" x14ac:dyDescent="0.3">
      <c r="A460" s="292" t="s">
        <v>63</v>
      </c>
      <c r="B460" s="346" t="s">
        <v>225</v>
      </c>
      <c r="C460" s="316">
        <v>610</v>
      </c>
      <c r="D460" s="30">
        <f>'Функц. 2024-2026'!F165</f>
        <v>25689.599999999999</v>
      </c>
      <c r="E460" s="30">
        <f>'Функц. 2024-2026'!H165</f>
        <v>25689.599999999999</v>
      </c>
      <c r="F460" s="30">
        <f>'Функц. 2024-2026'!J165</f>
        <v>25689.599999999999</v>
      </c>
      <c r="G460" s="156"/>
    </row>
    <row r="461" spans="1:7" ht="31.2" x14ac:dyDescent="0.3">
      <c r="A461" s="295" t="s">
        <v>210</v>
      </c>
      <c r="B461" s="346" t="s">
        <v>211</v>
      </c>
      <c r="C461" s="303"/>
      <c r="D461" s="30">
        <f>D462+D472+D467</f>
        <v>120015.3</v>
      </c>
      <c r="E461" s="30">
        <f>E462+E472+E467</f>
        <v>91132.2</v>
      </c>
      <c r="F461" s="30">
        <f>F462+F472+F467</f>
        <v>27584.400000000001</v>
      </c>
      <c r="G461" s="156"/>
    </row>
    <row r="462" spans="1:7" ht="46.8" x14ac:dyDescent="0.3">
      <c r="A462" s="292" t="s">
        <v>226</v>
      </c>
      <c r="B462" s="346" t="s">
        <v>227</v>
      </c>
      <c r="C462" s="311"/>
      <c r="D462" s="30">
        <f>D463+D465</f>
        <v>66222</v>
      </c>
      <c r="E462" s="30">
        <f>E463+E465</f>
        <v>56116.299999999996</v>
      </c>
      <c r="F462" s="30">
        <f>F463+F465</f>
        <v>13584.400000000003</v>
      </c>
      <c r="G462" s="156"/>
    </row>
    <row r="463" spans="1:7" ht="46.8" x14ac:dyDescent="0.3">
      <c r="A463" s="292" t="s">
        <v>41</v>
      </c>
      <c r="B463" s="346" t="s">
        <v>227</v>
      </c>
      <c r="C463" s="311" t="s">
        <v>129</v>
      </c>
      <c r="D463" s="30">
        <f>D464</f>
        <v>65515.4</v>
      </c>
      <c r="E463" s="30">
        <f>E464</f>
        <v>55409.7</v>
      </c>
      <c r="F463" s="30">
        <f>F464</f>
        <v>12985.800000000003</v>
      </c>
      <c r="G463" s="156"/>
    </row>
    <row r="464" spans="1:7" x14ac:dyDescent="0.3">
      <c r="A464" s="292" t="s">
        <v>70</v>
      </c>
      <c r="B464" s="346" t="s">
        <v>227</v>
      </c>
      <c r="C464" s="311" t="s">
        <v>130</v>
      </c>
      <c r="D464" s="30">
        <f>'Функц. 2024-2026'!F169</f>
        <v>65515.4</v>
      </c>
      <c r="E464" s="30">
        <f>'Функц. 2024-2026'!H169</f>
        <v>55409.7</v>
      </c>
      <c r="F464" s="30">
        <f>'Функц. 2024-2026'!J169</f>
        <v>12985.800000000003</v>
      </c>
      <c r="G464" s="156"/>
    </row>
    <row r="465" spans="1:7" x14ac:dyDescent="0.3">
      <c r="A465" s="292" t="s">
        <v>122</v>
      </c>
      <c r="B465" s="346" t="s">
        <v>227</v>
      </c>
      <c r="C465" s="311" t="s">
        <v>37</v>
      </c>
      <c r="D465" s="30">
        <f>D466</f>
        <v>706.6</v>
      </c>
      <c r="E465" s="30">
        <f>E466</f>
        <v>706.6</v>
      </c>
      <c r="F465" s="30">
        <f>F466</f>
        <v>598.6</v>
      </c>
      <c r="G465" s="156"/>
    </row>
    <row r="466" spans="1:7" x14ac:dyDescent="0.3">
      <c r="A466" s="292" t="s">
        <v>53</v>
      </c>
      <c r="B466" s="346" t="s">
        <v>227</v>
      </c>
      <c r="C466" s="311" t="s">
        <v>67</v>
      </c>
      <c r="D466" s="30">
        <f>'Функц. 2024-2026'!F171</f>
        <v>706.6</v>
      </c>
      <c r="E466" s="35">
        <f>'Функц. 2024-2026'!H171</f>
        <v>706.6</v>
      </c>
      <c r="F466" s="35">
        <f>'Функц. 2024-2026'!J171</f>
        <v>598.6</v>
      </c>
      <c r="G466" s="156"/>
    </row>
    <row r="467" spans="1:7" s="184" customFormat="1" ht="46.8" x14ac:dyDescent="0.3">
      <c r="A467" s="292" t="s">
        <v>418</v>
      </c>
      <c r="B467" s="346" t="s">
        <v>419</v>
      </c>
      <c r="C467" s="311"/>
      <c r="D467" s="30">
        <f>D468+D470</f>
        <v>16349.7</v>
      </c>
      <c r="E467" s="30">
        <f>E468+E470</f>
        <v>9502.3000000000011</v>
      </c>
      <c r="F467" s="30">
        <f>F468+F470</f>
        <v>7000</v>
      </c>
      <c r="G467" s="156"/>
    </row>
    <row r="468" spans="1:7" s="184" customFormat="1" ht="46.8" x14ac:dyDescent="0.3">
      <c r="A468" s="292" t="s">
        <v>41</v>
      </c>
      <c r="B468" s="346" t="s">
        <v>419</v>
      </c>
      <c r="C468" s="311" t="s">
        <v>129</v>
      </c>
      <c r="D468" s="30">
        <f>D469</f>
        <v>14837.7</v>
      </c>
      <c r="E468" s="30">
        <f>E469</f>
        <v>8849.7000000000007</v>
      </c>
      <c r="F468" s="30">
        <f>F469</f>
        <v>6370.2</v>
      </c>
      <c r="G468" s="156"/>
    </row>
    <row r="469" spans="1:7" s="184" customFormat="1" x14ac:dyDescent="0.3">
      <c r="A469" s="292" t="s">
        <v>70</v>
      </c>
      <c r="B469" s="346" t="s">
        <v>419</v>
      </c>
      <c r="C469" s="311" t="s">
        <v>130</v>
      </c>
      <c r="D469" s="30">
        <f>'Функц. 2024-2026'!F174</f>
        <v>14837.7</v>
      </c>
      <c r="E469" s="30">
        <f>'Функц. 2024-2026'!H174</f>
        <v>8849.7000000000007</v>
      </c>
      <c r="F469" s="30">
        <f>'Функц. 2024-2026'!J174</f>
        <v>6370.2</v>
      </c>
      <c r="G469" s="156"/>
    </row>
    <row r="470" spans="1:7" s="184" customFormat="1" x14ac:dyDescent="0.3">
      <c r="A470" s="292" t="s">
        <v>122</v>
      </c>
      <c r="B470" s="346" t="s">
        <v>419</v>
      </c>
      <c r="C470" s="311" t="s">
        <v>37</v>
      </c>
      <c r="D470" s="30">
        <f>D471</f>
        <v>1512</v>
      </c>
      <c r="E470" s="30">
        <f>E471</f>
        <v>652.6</v>
      </c>
      <c r="F470" s="30">
        <f>F471</f>
        <v>629.80000000000007</v>
      </c>
      <c r="G470" s="156"/>
    </row>
    <row r="471" spans="1:7" s="184" customFormat="1" x14ac:dyDescent="0.3">
      <c r="A471" s="292" t="s">
        <v>53</v>
      </c>
      <c r="B471" s="346" t="s">
        <v>419</v>
      </c>
      <c r="C471" s="311" t="s">
        <v>67</v>
      </c>
      <c r="D471" s="30">
        <f>'Функц. 2024-2026'!F176</f>
        <v>1512</v>
      </c>
      <c r="E471" s="30">
        <f>'Функц. 2024-2026'!H176</f>
        <v>652.6</v>
      </c>
      <c r="F471" s="30">
        <f>'Функц. 2024-2026'!J176</f>
        <v>629.80000000000007</v>
      </c>
      <c r="G471" s="156"/>
    </row>
    <row r="472" spans="1:7" ht="46.8" x14ac:dyDescent="0.3">
      <c r="A472" s="275" t="s">
        <v>398</v>
      </c>
      <c r="B472" s="346" t="s">
        <v>331</v>
      </c>
      <c r="C472" s="315"/>
      <c r="D472" s="30">
        <f t="shared" ref="D472:F473" si="104">D473</f>
        <v>37443.599999999999</v>
      </c>
      <c r="E472" s="30">
        <f t="shared" si="104"/>
        <v>25513.599999999999</v>
      </c>
      <c r="F472" s="30">
        <f t="shared" si="104"/>
        <v>6999.9999999999982</v>
      </c>
      <c r="G472" s="156"/>
    </row>
    <row r="473" spans="1:7" ht="31.2" x14ac:dyDescent="0.3">
      <c r="A473" s="436" t="s">
        <v>62</v>
      </c>
      <c r="B473" s="346" t="s">
        <v>331</v>
      </c>
      <c r="C473" s="315">
        <v>600</v>
      </c>
      <c r="D473" s="30">
        <f t="shared" si="104"/>
        <v>37443.599999999999</v>
      </c>
      <c r="E473" s="30">
        <f t="shared" si="104"/>
        <v>25513.599999999999</v>
      </c>
      <c r="F473" s="30">
        <f t="shared" si="104"/>
        <v>6999.9999999999982</v>
      </c>
      <c r="G473" s="156"/>
    </row>
    <row r="474" spans="1:7" x14ac:dyDescent="0.3">
      <c r="A474" s="436" t="s">
        <v>63</v>
      </c>
      <c r="B474" s="346" t="s">
        <v>331</v>
      </c>
      <c r="C474" s="315">
        <v>610</v>
      </c>
      <c r="D474" s="30">
        <f>'Функц. 2024-2026'!F301</f>
        <v>37443.599999999999</v>
      </c>
      <c r="E474" s="30">
        <f>'Функц. 2024-2026'!H301</f>
        <v>25513.599999999999</v>
      </c>
      <c r="F474" s="30">
        <f>'Функц. 2024-2026'!J301</f>
        <v>6999.9999999999982</v>
      </c>
      <c r="G474" s="156"/>
    </row>
    <row r="475" spans="1:7" s="184" customFormat="1" ht="31.2" x14ac:dyDescent="0.3">
      <c r="A475" s="436" t="s">
        <v>589</v>
      </c>
      <c r="B475" s="346" t="s">
        <v>590</v>
      </c>
      <c r="C475" s="315"/>
      <c r="D475" s="30">
        <f t="shared" ref="D475:F477" si="105">D476</f>
        <v>395.5</v>
      </c>
      <c r="E475" s="30">
        <f t="shared" si="105"/>
        <v>52.8</v>
      </c>
      <c r="F475" s="30">
        <f t="shared" si="105"/>
        <v>0</v>
      </c>
      <c r="G475" s="156"/>
    </row>
    <row r="476" spans="1:7" s="184" customFormat="1" ht="78" x14ac:dyDescent="0.3">
      <c r="A476" s="436" t="s">
        <v>445</v>
      </c>
      <c r="B476" s="346" t="s">
        <v>591</v>
      </c>
      <c r="C476" s="315"/>
      <c r="D476" s="30">
        <f t="shared" si="105"/>
        <v>395.5</v>
      </c>
      <c r="E476" s="30">
        <f t="shared" si="105"/>
        <v>52.8</v>
      </c>
      <c r="F476" s="30">
        <f t="shared" si="105"/>
        <v>0</v>
      </c>
      <c r="G476" s="156"/>
    </row>
    <row r="477" spans="1:7" s="184" customFormat="1" x14ac:dyDescent="0.3">
      <c r="A477" s="270" t="s">
        <v>122</v>
      </c>
      <c r="B477" s="323" t="s">
        <v>591</v>
      </c>
      <c r="C477" s="303">
        <v>200</v>
      </c>
      <c r="D477" s="30">
        <f t="shared" si="105"/>
        <v>395.5</v>
      </c>
      <c r="E477" s="30">
        <f t="shared" si="105"/>
        <v>52.8</v>
      </c>
      <c r="F477" s="30">
        <f t="shared" si="105"/>
        <v>0</v>
      </c>
      <c r="G477" s="156"/>
    </row>
    <row r="478" spans="1:7" s="184" customFormat="1" x14ac:dyDescent="0.3">
      <c r="A478" s="270" t="s">
        <v>53</v>
      </c>
      <c r="B478" s="323" t="s">
        <v>591</v>
      </c>
      <c r="C478" s="303">
        <v>240</v>
      </c>
      <c r="D478" s="30">
        <f>'Функц. 2024-2026'!F74+'Функц. 2024-2026'!F100+'Функц. 2024-2026'!F521</f>
        <v>395.5</v>
      </c>
      <c r="E478" s="30">
        <f>'Функц. 2024-2026'!H74+'Функц. 2024-2026'!H521</f>
        <v>52.8</v>
      </c>
      <c r="F478" s="30">
        <f>'Функц. 2024-2026'!J74+'Функц. 2024-2026'!J521</f>
        <v>0</v>
      </c>
      <c r="G478" s="156"/>
    </row>
    <row r="479" spans="1:7" ht="31.2" x14ac:dyDescent="0.3">
      <c r="A479" s="439" t="s">
        <v>312</v>
      </c>
      <c r="B479" s="526" t="s">
        <v>134</v>
      </c>
      <c r="C479" s="308"/>
      <c r="D479" s="33">
        <f>D480+D495+D506+D489</f>
        <v>20319.7</v>
      </c>
      <c r="E479" s="507">
        <f t="shared" ref="E479:F479" si="106">E480+E495+E506+E489</f>
        <v>12758.099999999999</v>
      </c>
      <c r="F479" s="507">
        <f t="shared" si="106"/>
        <v>10343.9</v>
      </c>
      <c r="G479" s="156"/>
    </row>
    <row r="480" spans="1:7" ht="46.8" x14ac:dyDescent="0.3">
      <c r="A480" s="290" t="s">
        <v>570</v>
      </c>
      <c r="B480" s="323" t="s">
        <v>314</v>
      </c>
      <c r="C480" s="303"/>
      <c r="D480" s="30">
        <f>D481+D485</f>
        <v>10760.4</v>
      </c>
      <c r="E480" s="30">
        <f>E481+E485</f>
        <v>6608.4</v>
      </c>
      <c r="F480" s="30">
        <f>F481+F485</f>
        <v>3000</v>
      </c>
      <c r="G480" s="156"/>
    </row>
    <row r="481" spans="1:30" ht="31.2" x14ac:dyDescent="0.3">
      <c r="A481" s="291" t="s">
        <v>315</v>
      </c>
      <c r="B481" s="323" t="s">
        <v>316</v>
      </c>
      <c r="C481" s="303"/>
      <c r="D481" s="30">
        <f t="shared" ref="D481:F483" si="107">D482</f>
        <v>9150.4</v>
      </c>
      <c r="E481" s="30">
        <f t="shared" si="107"/>
        <v>6608.4</v>
      </c>
      <c r="F481" s="30">
        <f t="shared" si="107"/>
        <v>3000</v>
      </c>
      <c r="G481" s="156"/>
    </row>
    <row r="482" spans="1:30" ht="93.6" x14ac:dyDescent="0.3">
      <c r="A482" s="297" t="s">
        <v>373</v>
      </c>
      <c r="B482" s="346" t="s">
        <v>317</v>
      </c>
      <c r="C482" s="303"/>
      <c r="D482" s="30">
        <f t="shared" si="107"/>
        <v>9150.4</v>
      </c>
      <c r="E482" s="30">
        <f t="shared" si="107"/>
        <v>6608.4</v>
      </c>
      <c r="F482" s="30">
        <f t="shared" si="107"/>
        <v>3000</v>
      </c>
      <c r="G482" s="156"/>
    </row>
    <row r="483" spans="1:30" x14ac:dyDescent="0.3">
      <c r="A483" s="292" t="s">
        <v>122</v>
      </c>
      <c r="B483" s="346" t="s">
        <v>317</v>
      </c>
      <c r="C483" s="303">
        <v>200</v>
      </c>
      <c r="D483" s="30">
        <f t="shared" si="107"/>
        <v>9150.4</v>
      </c>
      <c r="E483" s="30">
        <f t="shared" si="107"/>
        <v>6608.4</v>
      </c>
      <c r="F483" s="30">
        <f t="shared" si="107"/>
        <v>3000</v>
      </c>
      <c r="G483" s="156"/>
    </row>
    <row r="484" spans="1:30" x14ac:dyDescent="0.3">
      <c r="A484" s="292" t="s">
        <v>53</v>
      </c>
      <c r="B484" s="346" t="s">
        <v>317</v>
      </c>
      <c r="C484" s="303">
        <v>240</v>
      </c>
      <c r="D484" s="30">
        <f>'Функц. 2024-2026'!F80</f>
        <v>9150.4</v>
      </c>
      <c r="E484" s="30">
        <f>'Функц. 2024-2026'!H80</f>
        <v>6608.4</v>
      </c>
      <c r="F484" s="30">
        <f>'Функц. 2024-2026'!J77</f>
        <v>3000</v>
      </c>
      <c r="G484" s="156"/>
    </row>
    <row r="485" spans="1:30" ht="31.2" x14ac:dyDescent="0.3">
      <c r="A485" s="297" t="s">
        <v>318</v>
      </c>
      <c r="B485" s="323" t="s">
        <v>319</v>
      </c>
      <c r="C485" s="303"/>
      <c r="D485" s="30">
        <f t="shared" ref="D485:F487" si="108">D486</f>
        <v>1610</v>
      </c>
      <c r="E485" s="30">
        <f t="shared" si="108"/>
        <v>0</v>
      </c>
      <c r="F485" s="30">
        <f t="shared" si="108"/>
        <v>0</v>
      </c>
      <c r="G485" s="156"/>
    </row>
    <row r="486" spans="1:30" ht="46.8" x14ac:dyDescent="0.3">
      <c r="A486" s="291" t="s">
        <v>377</v>
      </c>
      <c r="B486" s="323" t="s">
        <v>320</v>
      </c>
      <c r="C486" s="303"/>
      <c r="D486" s="30">
        <f t="shared" si="108"/>
        <v>1610</v>
      </c>
      <c r="E486" s="30">
        <f t="shared" si="108"/>
        <v>0</v>
      </c>
      <c r="F486" s="30">
        <f t="shared" si="108"/>
        <v>0</v>
      </c>
      <c r="G486" s="156"/>
    </row>
    <row r="487" spans="1:30" x14ac:dyDescent="0.3">
      <c r="A487" s="292" t="s">
        <v>122</v>
      </c>
      <c r="B487" s="323" t="s">
        <v>320</v>
      </c>
      <c r="C487" s="303">
        <v>200</v>
      </c>
      <c r="D487" s="30">
        <f t="shared" si="108"/>
        <v>1610</v>
      </c>
      <c r="E487" s="30">
        <f t="shared" si="108"/>
        <v>0</v>
      </c>
      <c r="F487" s="30">
        <f t="shared" si="108"/>
        <v>0</v>
      </c>
      <c r="G487" s="156"/>
    </row>
    <row r="488" spans="1:30" x14ac:dyDescent="0.3">
      <c r="A488" s="292" t="s">
        <v>53</v>
      </c>
      <c r="B488" s="323" t="s">
        <v>320</v>
      </c>
      <c r="C488" s="303">
        <v>240</v>
      </c>
      <c r="D488" s="30">
        <f>'Функц. 2024-2026'!F460</f>
        <v>1610</v>
      </c>
      <c r="E488" s="30">
        <f>'Функц. 2024-2026'!H460</f>
        <v>0</v>
      </c>
      <c r="F488" s="30">
        <f>'Функц. 2024-2026'!J460</f>
        <v>0</v>
      </c>
      <c r="G488" s="156"/>
    </row>
    <row r="489" spans="1:30" s="683" customFormat="1" x14ac:dyDescent="0.3">
      <c r="A489" s="565" t="s">
        <v>832</v>
      </c>
      <c r="B489" s="323" t="s">
        <v>833</v>
      </c>
      <c r="C489" s="570"/>
      <c r="D489" s="672">
        <f>D490</f>
        <v>3500</v>
      </c>
      <c r="E489" s="672">
        <f t="shared" ref="E489:F493" si="109">E490</f>
        <v>0</v>
      </c>
      <c r="F489" s="672">
        <f t="shared" si="109"/>
        <v>0</v>
      </c>
      <c r="G489" s="685"/>
    </row>
    <row r="490" spans="1:30" s="683" customFormat="1" x14ac:dyDescent="0.3">
      <c r="A490" s="565" t="s">
        <v>834</v>
      </c>
      <c r="B490" s="323" t="s">
        <v>835</v>
      </c>
      <c r="C490" s="570"/>
      <c r="D490" s="672">
        <f>D491</f>
        <v>3500</v>
      </c>
      <c r="E490" s="672">
        <f t="shared" si="109"/>
        <v>0</v>
      </c>
      <c r="F490" s="672">
        <f t="shared" si="109"/>
        <v>0</v>
      </c>
      <c r="G490" s="672">
        <f t="shared" ref="G490:AD490" si="110">G491</f>
        <v>0</v>
      </c>
      <c r="H490" s="672">
        <f t="shared" si="110"/>
        <v>0</v>
      </c>
      <c r="I490" s="672">
        <f t="shared" si="110"/>
        <v>0</v>
      </c>
      <c r="J490" s="672">
        <f t="shared" si="110"/>
        <v>0</v>
      </c>
      <c r="K490" s="672">
        <f t="shared" si="110"/>
        <v>0</v>
      </c>
      <c r="L490" s="672">
        <f t="shared" si="110"/>
        <v>0</v>
      </c>
      <c r="M490" s="672">
        <f t="shared" si="110"/>
        <v>0</v>
      </c>
      <c r="N490" s="672">
        <f t="shared" si="110"/>
        <v>0</v>
      </c>
      <c r="O490" s="672">
        <f t="shared" si="110"/>
        <v>0</v>
      </c>
      <c r="P490" s="672">
        <f t="shared" si="110"/>
        <v>0</v>
      </c>
      <c r="Q490" s="672">
        <f t="shared" si="110"/>
        <v>0</v>
      </c>
      <c r="R490" s="672">
        <f t="shared" si="110"/>
        <v>0</v>
      </c>
      <c r="S490" s="672">
        <f t="shared" si="110"/>
        <v>0</v>
      </c>
      <c r="T490" s="672">
        <f t="shared" si="110"/>
        <v>0</v>
      </c>
      <c r="U490" s="672">
        <f t="shared" si="110"/>
        <v>0</v>
      </c>
      <c r="V490" s="672">
        <f t="shared" si="110"/>
        <v>0</v>
      </c>
      <c r="W490" s="672">
        <f t="shared" si="110"/>
        <v>0</v>
      </c>
      <c r="X490" s="672">
        <f t="shared" si="110"/>
        <v>0</v>
      </c>
      <c r="Y490" s="672">
        <f t="shared" si="110"/>
        <v>0</v>
      </c>
      <c r="Z490" s="672">
        <f t="shared" si="110"/>
        <v>0</v>
      </c>
      <c r="AA490" s="672">
        <f t="shared" si="110"/>
        <v>0</v>
      </c>
      <c r="AB490" s="672">
        <f t="shared" si="110"/>
        <v>0</v>
      </c>
      <c r="AC490" s="672">
        <f t="shared" si="110"/>
        <v>0</v>
      </c>
      <c r="AD490" s="672">
        <f t="shared" si="110"/>
        <v>0</v>
      </c>
    </row>
    <row r="491" spans="1:30" s="683" customFormat="1" ht="31.2" x14ac:dyDescent="0.3">
      <c r="A491" s="565" t="s">
        <v>836</v>
      </c>
      <c r="B491" s="573" t="s">
        <v>840</v>
      </c>
      <c r="C491" s="570"/>
      <c r="D491" s="672">
        <f>D492</f>
        <v>3500</v>
      </c>
      <c r="E491" s="672">
        <f t="shared" si="109"/>
        <v>0</v>
      </c>
      <c r="F491" s="672">
        <f t="shared" si="109"/>
        <v>0</v>
      </c>
      <c r="G491" s="685"/>
    </row>
    <row r="492" spans="1:30" s="683" customFormat="1" ht="46.8" x14ac:dyDescent="0.3">
      <c r="A492" s="565" t="s">
        <v>839</v>
      </c>
      <c r="B492" s="573" t="s">
        <v>840</v>
      </c>
      <c r="C492" s="570"/>
      <c r="D492" s="672">
        <f>D493</f>
        <v>3500</v>
      </c>
      <c r="E492" s="672">
        <f t="shared" si="109"/>
        <v>0</v>
      </c>
      <c r="F492" s="672">
        <f t="shared" si="109"/>
        <v>0</v>
      </c>
      <c r="G492" s="685"/>
    </row>
    <row r="493" spans="1:30" s="683" customFormat="1" ht="31.2" x14ac:dyDescent="0.3">
      <c r="A493" s="565" t="s">
        <v>62</v>
      </c>
      <c r="B493" s="573" t="s">
        <v>840</v>
      </c>
      <c r="C493" s="570">
        <v>600</v>
      </c>
      <c r="D493" s="672">
        <f>D494</f>
        <v>3500</v>
      </c>
      <c r="E493" s="672">
        <f t="shared" si="109"/>
        <v>0</v>
      </c>
      <c r="F493" s="672">
        <f t="shared" si="109"/>
        <v>0</v>
      </c>
      <c r="G493" s="685"/>
    </row>
    <row r="494" spans="1:30" s="683" customFormat="1" x14ac:dyDescent="0.3">
      <c r="A494" s="565" t="s">
        <v>63</v>
      </c>
      <c r="B494" s="573" t="s">
        <v>840</v>
      </c>
      <c r="C494" s="570">
        <v>610</v>
      </c>
      <c r="D494" s="672">
        <f>'Функц. 2024-2026'!F638</f>
        <v>3500</v>
      </c>
      <c r="E494" s="672">
        <f>'Функц. 2024-2026'!H638</f>
        <v>0</v>
      </c>
      <c r="F494" s="672">
        <f>'Функц. 2024-2026'!J638</f>
        <v>0</v>
      </c>
      <c r="G494" s="685"/>
    </row>
    <row r="495" spans="1:30" x14ac:dyDescent="0.3">
      <c r="A495" s="290" t="s">
        <v>321</v>
      </c>
      <c r="B495" s="323" t="s">
        <v>322</v>
      </c>
      <c r="C495" s="303"/>
      <c r="D495" s="30">
        <f>D496+D502</f>
        <v>1764.5</v>
      </c>
      <c r="E495" s="30">
        <f>E496+E502</f>
        <v>1704.8</v>
      </c>
      <c r="F495" s="30">
        <f>F496+F502</f>
        <v>1704.8</v>
      </c>
      <c r="G495" s="156"/>
    </row>
    <row r="496" spans="1:30" x14ac:dyDescent="0.3">
      <c r="A496" s="291" t="s">
        <v>568</v>
      </c>
      <c r="B496" s="323" t="s">
        <v>323</v>
      </c>
      <c r="C496" s="303"/>
      <c r="D496" s="30">
        <f t="shared" ref="D496:F498" si="111">D497</f>
        <v>725.8</v>
      </c>
      <c r="E496" s="30">
        <f t="shared" si="111"/>
        <v>747.8</v>
      </c>
      <c r="F496" s="30">
        <f t="shared" si="111"/>
        <v>747.8</v>
      </c>
      <c r="G496" s="156"/>
    </row>
    <row r="497" spans="1:7" x14ac:dyDescent="0.3">
      <c r="A497" s="297" t="s">
        <v>324</v>
      </c>
      <c r="B497" s="323" t="s">
        <v>325</v>
      </c>
      <c r="C497" s="303"/>
      <c r="D497" s="30">
        <f>D498+D500</f>
        <v>725.8</v>
      </c>
      <c r="E497" s="30">
        <f>E498+E500</f>
        <v>747.8</v>
      </c>
      <c r="F497" s="30">
        <f>F498+F500</f>
        <v>747.8</v>
      </c>
      <c r="G497" s="156"/>
    </row>
    <row r="498" spans="1:7" x14ac:dyDescent="0.3">
      <c r="A498" s="292" t="s">
        <v>122</v>
      </c>
      <c r="B498" s="323" t="s">
        <v>325</v>
      </c>
      <c r="C498" s="303">
        <v>200</v>
      </c>
      <c r="D498" s="30">
        <f t="shared" si="111"/>
        <v>350</v>
      </c>
      <c r="E498" s="30">
        <f t="shared" si="111"/>
        <v>480</v>
      </c>
      <c r="F498" s="30">
        <f t="shared" si="111"/>
        <v>480</v>
      </c>
      <c r="G498" s="156"/>
    </row>
    <row r="499" spans="1:7" x14ac:dyDescent="0.3">
      <c r="A499" s="292" t="s">
        <v>53</v>
      </c>
      <c r="B499" s="323" t="s">
        <v>325</v>
      </c>
      <c r="C499" s="303">
        <v>240</v>
      </c>
      <c r="D499" s="30">
        <f>'Функц. 2024-2026'!F694</f>
        <v>350</v>
      </c>
      <c r="E499" s="30">
        <f>'Функц. 2024-2026'!H694</f>
        <v>480</v>
      </c>
      <c r="F499" s="30">
        <f>'Функц. 2024-2026'!J694</f>
        <v>480</v>
      </c>
      <c r="G499" s="156"/>
    </row>
    <row r="500" spans="1:7" s="184" customFormat="1" ht="31.2" x14ac:dyDescent="0.3">
      <c r="A500" s="436" t="s">
        <v>62</v>
      </c>
      <c r="B500" s="323" t="s">
        <v>325</v>
      </c>
      <c r="C500" s="303">
        <v>600</v>
      </c>
      <c r="D500" s="30">
        <f>D501</f>
        <v>375.8</v>
      </c>
      <c r="E500" s="30">
        <f>E501</f>
        <v>267.8</v>
      </c>
      <c r="F500" s="30">
        <f>F501</f>
        <v>267.8</v>
      </c>
      <c r="G500" s="156"/>
    </row>
    <row r="501" spans="1:7" s="184" customFormat="1" x14ac:dyDescent="0.3">
      <c r="A501" s="436" t="s">
        <v>63</v>
      </c>
      <c r="B501" s="323" t="s">
        <v>325</v>
      </c>
      <c r="C501" s="303">
        <v>610</v>
      </c>
      <c r="D501" s="30">
        <f>'Функц. 2024-2026'!F696</f>
        <v>375.8</v>
      </c>
      <c r="E501" s="30">
        <f>'Функц. 2024-2026'!H696</f>
        <v>267.8</v>
      </c>
      <c r="F501" s="30">
        <f>'Функц. 2024-2026'!J696</f>
        <v>267.8</v>
      </c>
      <c r="G501" s="156"/>
    </row>
    <row r="502" spans="1:7" s="178" customFormat="1" ht="62.4" x14ac:dyDescent="0.3">
      <c r="A502" s="410" t="s">
        <v>641</v>
      </c>
      <c r="B502" s="430" t="s">
        <v>643</v>
      </c>
      <c r="C502" s="303"/>
      <c r="D502" s="30">
        <f t="shared" ref="D502:F504" si="112">D503</f>
        <v>1038.7</v>
      </c>
      <c r="E502" s="30">
        <f t="shared" si="112"/>
        <v>957</v>
      </c>
      <c r="F502" s="30">
        <f t="shared" si="112"/>
        <v>957</v>
      </c>
      <c r="G502" s="156"/>
    </row>
    <row r="503" spans="1:7" s="178" customFormat="1" ht="31.2" x14ac:dyDescent="0.3">
      <c r="A503" s="410" t="s">
        <v>642</v>
      </c>
      <c r="B503" s="430" t="s">
        <v>644</v>
      </c>
      <c r="C503" s="303"/>
      <c r="D503" s="30">
        <f t="shared" si="112"/>
        <v>1038.7</v>
      </c>
      <c r="E503" s="30">
        <f t="shared" si="112"/>
        <v>957</v>
      </c>
      <c r="F503" s="30">
        <f t="shared" si="112"/>
        <v>957</v>
      </c>
      <c r="G503" s="156"/>
    </row>
    <row r="504" spans="1:7" ht="31.2" x14ac:dyDescent="0.3">
      <c r="A504" s="436" t="s">
        <v>62</v>
      </c>
      <c r="B504" s="430" t="s">
        <v>644</v>
      </c>
      <c r="C504" s="303">
        <v>600</v>
      </c>
      <c r="D504" s="30">
        <f t="shared" si="112"/>
        <v>1038.7</v>
      </c>
      <c r="E504" s="30">
        <f t="shared" si="112"/>
        <v>957</v>
      </c>
      <c r="F504" s="30">
        <f t="shared" si="112"/>
        <v>957</v>
      </c>
      <c r="G504" s="156"/>
    </row>
    <row r="505" spans="1:7" x14ac:dyDescent="0.3">
      <c r="A505" s="436" t="s">
        <v>63</v>
      </c>
      <c r="B505" s="430" t="s">
        <v>644</v>
      </c>
      <c r="C505" s="303">
        <v>610</v>
      </c>
      <c r="D505" s="30">
        <f>'Функц. 2024-2026'!F700</f>
        <v>1038.7</v>
      </c>
      <c r="E505" s="30">
        <f>'Функц. 2024-2026'!H700</f>
        <v>957</v>
      </c>
      <c r="F505" s="30">
        <f>'Функц. 2024-2026'!J700</f>
        <v>957</v>
      </c>
      <c r="G505" s="156"/>
    </row>
    <row r="506" spans="1:7" s="184" customFormat="1" x14ac:dyDescent="0.3">
      <c r="A506" s="272" t="s">
        <v>48</v>
      </c>
      <c r="B506" s="323" t="s">
        <v>491</v>
      </c>
      <c r="C506" s="303"/>
      <c r="D506" s="30">
        <f>D507+D511</f>
        <v>4294.8</v>
      </c>
      <c r="E506" s="30">
        <f>E507+E511</f>
        <v>4444.9000000000005</v>
      </c>
      <c r="F506" s="30">
        <f>F507+F511</f>
        <v>5639.0999999999995</v>
      </c>
      <c r="G506" s="156"/>
    </row>
    <row r="507" spans="1:7" s="184" customFormat="1" x14ac:dyDescent="0.3">
      <c r="A507" s="297" t="s">
        <v>504</v>
      </c>
      <c r="B507" s="323" t="s">
        <v>492</v>
      </c>
      <c r="C507" s="303"/>
      <c r="D507" s="30">
        <f t="shared" ref="D507:F509" si="113">D508</f>
        <v>4294.2</v>
      </c>
      <c r="E507" s="30">
        <f t="shared" si="113"/>
        <v>4444.3</v>
      </c>
      <c r="F507" s="30">
        <f t="shared" si="113"/>
        <v>4685.7</v>
      </c>
      <c r="G507" s="156"/>
    </row>
    <row r="508" spans="1:7" ht="31.2" x14ac:dyDescent="0.3">
      <c r="A508" s="272" t="s">
        <v>503</v>
      </c>
      <c r="B508" s="323" t="s">
        <v>499</v>
      </c>
      <c r="C508" s="317"/>
      <c r="D508" s="30">
        <f t="shared" si="113"/>
        <v>4294.2</v>
      </c>
      <c r="E508" s="30">
        <f t="shared" si="113"/>
        <v>4444.3</v>
      </c>
      <c r="F508" s="30">
        <f t="shared" si="113"/>
        <v>4685.7</v>
      </c>
      <c r="G508" s="156"/>
    </row>
    <row r="509" spans="1:7" ht="46.8" x14ac:dyDescent="0.3">
      <c r="A509" s="292" t="s">
        <v>41</v>
      </c>
      <c r="B509" s="323" t="s">
        <v>499</v>
      </c>
      <c r="C509" s="303">
        <v>100</v>
      </c>
      <c r="D509" s="30">
        <f t="shared" si="113"/>
        <v>4294.2</v>
      </c>
      <c r="E509" s="30">
        <f t="shared" si="113"/>
        <v>4444.3</v>
      </c>
      <c r="F509" s="30">
        <f t="shared" si="113"/>
        <v>4685.7</v>
      </c>
      <c r="G509" s="156"/>
    </row>
    <row r="510" spans="1:7" x14ac:dyDescent="0.3">
      <c r="A510" s="292" t="s">
        <v>98</v>
      </c>
      <c r="B510" s="323" t="s">
        <v>499</v>
      </c>
      <c r="C510" s="303">
        <v>120</v>
      </c>
      <c r="D510" s="30">
        <f>'Функц. 2024-2026'!F221</f>
        <v>4294.2</v>
      </c>
      <c r="E510" s="30">
        <f>'Функц. 2024-2026'!H221</f>
        <v>4444.3</v>
      </c>
      <c r="F510" s="30">
        <f>'Функц. 2024-2026'!J221</f>
        <v>4685.7</v>
      </c>
      <c r="G510" s="156"/>
    </row>
    <row r="511" spans="1:7" ht="31.2" x14ac:dyDescent="0.3">
      <c r="A511" s="291" t="s">
        <v>326</v>
      </c>
      <c r="B511" s="323" t="s">
        <v>500</v>
      </c>
      <c r="C511" s="303"/>
      <c r="D511" s="30">
        <f t="shared" ref="D511:F513" si="114">D512</f>
        <v>0.60000000000000009</v>
      </c>
      <c r="E511" s="30">
        <f t="shared" si="114"/>
        <v>0.59999999999999987</v>
      </c>
      <c r="F511" s="30">
        <f t="shared" si="114"/>
        <v>953.4</v>
      </c>
      <c r="G511" s="156"/>
    </row>
    <row r="512" spans="1:7" ht="31.2" x14ac:dyDescent="0.3">
      <c r="A512" s="290" t="s">
        <v>502</v>
      </c>
      <c r="B512" s="323" t="s">
        <v>501</v>
      </c>
      <c r="C512" s="303"/>
      <c r="D512" s="30">
        <f t="shared" si="114"/>
        <v>0.60000000000000009</v>
      </c>
      <c r="E512" s="30">
        <f t="shared" si="114"/>
        <v>0.59999999999999987</v>
      </c>
      <c r="F512" s="30">
        <f t="shared" si="114"/>
        <v>953.4</v>
      </c>
      <c r="G512" s="156"/>
    </row>
    <row r="513" spans="1:7" x14ac:dyDescent="0.3">
      <c r="A513" s="292" t="s">
        <v>122</v>
      </c>
      <c r="B513" s="323" t="s">
        <v>501</v>
      </c>
      <c r="C513" s="303">
        <v>200</v>
      </c>
      <c r="D513" s="30">
        <f t="shared" si="114"/>
        <v>0.60000000000000009</v>
      </c>
      <c r="E513" s="30">
        <f t="shared" si="114"/>
        <v>0.59999999999999987</v>
      </c>
      <c r="F513" s="30">
        <f t="shared" si="114"/>
        <v>953.4</v>
      </c>
      <c r="G513" s="156"/>
    </row>
    <row r="514" spans="1:7" x14ac:dyDescent="0.3">
      <c r="A514" s="292" t="s">
        <v>53</v>
      </c>
      <c r="B514" s="323" t="s">
        <v>501</v>
      </c>
      <c r="C514" s="303">
        <v>240</v>
      </c>
      <c r="D514" s="30">
        <f>'Функц. 2024-2026'!F182</f>
        <v>0.60000000000000009</v>
      </c>
      <c r="E514" s="30">
        <f>'Функц. 2024-2026'!H182</f>
        <v>0.59999999999999987</v>
      </c>
      <c r="F514" s="30">
        <f>'Функц. 2024-2026'!J182</f>
        <v>953.4</v>
      </c>
      <c r="G514" s="156"/>
    </row>
    <row r="515" spans="1:7" ht="31.2" x14ac:dyDescent="0.3">
      <c r="A515" s="438" t="s">
        <v>235</v>
      </c>
      <c r="B515" s="526" t="s">
        <v>236</v>
      </c>
      <c r="C515" s="308"/>
      <c r="D515" s="33">
        <f>D536+D516+D525</f>
        <v>90467.4</v>
      </c>
      <c r="E515" s="33">
        <f>E536+E516+E525</f>
        <v>66153.100000000006</v>
      </c>
      <c r="F515" s="33">
        <f>F536+F516+F525</f>
        <v>66454.100000000006</v>
      </c>
      <c r="G515" s="156"/>
    </row>
    <row r="516" spans="1:7" x14ac:dyDescent="0.3">
      <c r="A516" s="294" t="s">
        <v>237</v>
      </c>
      <c r="B516" s="323" t="s">
        <v>238</v>
      </c>
      <c r="C516" s="303"/>
      <c r="D516" s="30">
        <f t="shared" ref="D516:F517" si="115">D517</f>
        <v>115</v>
      </c>
      <c r="E516" s="30">
        <f t="shared" si="115"/>
        <v>0.1</v>
      </c>
      <c r="F516" s="30">
        <f t="shared" si="115"/>
        <v>0.1</v>
      </c>
      <c r="G516" s="156"/>
    </row>
    <row r="517" spans="1:7" x14ac:dyDescent="0.3">
      <c r="A517" s="296" t="s">
        <v>465</v>
      </c>
      <c r="B517" s="323" t="s">
        <v>357</v>
      </c>
      <c r="C517" s="303"/>
      <c r="D517" s="30">
        <f t="shared" si="115"/>
        <v>115</v>
      </c>
      <c r="E517" s="30">
        <f t="shared" si="115"/>
        <v>0.1</v>
      </c>
      <c r="F517" s="30">
        <f t="shared" si="115"/>
        <v>0.1</v>
      </c>
      <c r="G517" s="156"/>
    </row>
    <row r="518" spans="1:7" ht="46.8" x14ac:dyDescent="0.3">
      <c r="A518" s="296" t="s">
        <v>239</v>
      </c>
      <c r="B518" s="323" t="s">
        <v>358</v>
      </c>
      <c r="C518" s="303"/>
      <c r="D518" s="30">
        <f>D519+D522</f>
        <v>115</v>
      </c>
      <c r="E518" s="30">
        <f>E519+E522</f>
        <v>0.1</v>
      </c>
      <c r="F518" s="30">
        <f>F519+F522</f>
        <v>0.1</v>
      </c>
      <c r="G518" s="156"/>
    </row>
    <row r="519" spans="1:7" ht="46.8" x14ac:dyDescent="0.3">
      <c r="A519" s="296" t="s">
        <v>335</v>
      </c>
      <c r="B519" s="323" t="s">
        <v>359</v>
      </c>
      <c r="C519" s="303"/>
      <c r="D519" s="30">
        <f t="shared" ref="D519:F520" si="116">D520</f>
        <v>0.1</v>
      </c>
      <c r="E519" s="30">
        <f t="shared" si="116"/>
        <v>0.1</v>
      </c>
      <c r="F519" s="30">
        <f t="shared" si="116"/>
        <v>0.1</v>
      </c>
      <c r="G519" s="156"/>
    </row>
    <row r="520" spans="1:7" x14ac:dyDescent="0.3">
      <c r="A520" s="292" t="s">
        <v>122</v>
      </c>
      <c r="B520" s="323" t="s">
        <v>359</v>
      </c>
      <c r="C520" s="303">
        <v>200</v>
      </c>
      <c r="D520" s="30">
        <f t="shared" si="116"/>
        <v>0.1</v>
      </c>
      <c r="E520" s="30">
        <f t="shared" si="116"/>
        <v>0.1</v>
      </c>
      <c r="F520" s="30">
        <f t="shared" si="116"/>
        <v>0.1</v>
      </c>
      <c r="G520" s="156"/>
    </row>
    <row r="521" spans="1:7" x14ac:dyDescent="0.3">
      <c r="A521" s="292" t="s">
        <v>53</v>
      </c>
      <c r="B521" s="323" t="s">
        <v>359</v>
      </c>
      <c r="C521" s="303">
        <v>240</v>
      </c>
      <c r="D521" s="30">
        <f>'Функц. 2024-2026'!F307</f>
        <v>0.1</v>
      </c>
      <c r="E521" s="30">
        <f>'Функц. 2024-2026'!H307</f>
        <v>0.1</v>
      </c>
      <c r="F521" s="30">
        <f>'Функц. 2024-2026'!J307</f>
        <v>0.1</v>
      </c>
      <c r="G521" s="156"/>
    </row>
    <row r="522" spans="1:7" ht="46.8" x14ac:dyDescent="0.3">
      <c r="A522" s="292" t="s">
        <v>336</v>
      </c>
      <c r="B522" s="323" t="s">
        <v>360</v>
      </c>
      <c r="C522" s="303"/>
      <c r="D522" s="30">
        <f t="shared" ref="D522:F523" si="117">D523</f>
        <v>114.9</v>
      </c>
      <c r="E522" s="30">
        <f t="shared" si="117"/>
        <v>0</v>
      </c>
      <c r="F522" s="30">
        <f t="shared" si="117"/>
        <v>0</v>
      </c>
      <c r="G522" s="156"/>
    </row>
    <row r="523" spans="1:7" x14ac:dyDescent="0.3">
      <c r="A523" s="292" t="s">
        <v>122</v>
      </c>
      <c r="B523" s="323" t="s">
        <v>360</v>
      </c>
      <c r="C523" s="303">
        <v>200</v>
      </c>
      <c r="D523" s="30">
        <f t="shared" si="117"/>
        <v>114.9</v>
      </c>
      <c r="E523" s="30">
        <f t="shared" si="117"/>
        <v>0</v>
      </c>
      <c r="F523" s="30">
        <f t="shared" si="117"/>
        <v>0</v>
      </c>
      <c r="G523" s="156"/>
    </row>
    <row r="524" spans="1:7" x14ac:dyDescent="0.3">
      <c r="A524" s="292" t="s">
        <v>53</v>
      </c>
      <c r="B524" s="323" t="s">
        <v>360</v>
      </c>
      <c r="C524" s="303">
        <v>240</v>
      </c>
      <c r="D524" s="30">
        <f>'Функц. 2024-2026'!F311</f>
        <v>114.9</v>
      </c>
      <c r="E524" s="30">
        <f>'Функц. 2024-2026'!H311</f>
        <v>0</v>
      </c>
      <c r="F524" s="30">
        <f>'Функц. 2024-2026'!J311</f>
        <v>0</v>
      </c>
      <c r="G524" s="156"/>
    </row>
    <row r="525" spans="1:7" x14ac:dyDescent="0.3">
      <c r="A525" s="294" t="s">
        <v>241</v>
      </c>
      <c r="B525" s="323" t="s">
        <v>242</v>
      </c>
      <c r="C525" s="303"/>
      <c r="D525" s="30">
        <f>D526</f>
        <v>70347.399999999994</v>
      </c>
      <c r="E525" s="30">
        <f>E526</f>
        <v>53336</v>
      </c>
      <c r="F525" s="30">
        <f>F526</f>
        <v>53586</v>
      </c>
      <c r="G525" s="156"/>
    </row>
    <row r="526" spans="1:7" ht="31.2" x14ac:dyDescent="0.3">
      <c r="A526" s="296" t="s">
        <v>240</v>
      </c>
      <c r="B526" s="323" t="s">
        <v>552</v>
      </c>
      <c r="C526" s="305"/>
      <c r="D526" s="30">
        <f>D530+D533+D527</f>
        <v>70347.399999999994</v>
      </c>
      <c r="E526" s="30">
        <f>E530+E533+E527</f>
        <v>53336</v>
      </c>
      <c r="F526" s="30">
        <f>F530+F533+F527</f>
        <v>53586</v>
      </c>
      <c r="G526" s="156"/>
    </row>
    <row r="527" spans="1:7" s="184" customFormat="1" ht="31.2" x14ac:dyDescent="0.3">
      <c r="A527" s="415" t="s">
        <v>381</v>
      </c>
      <c r="B527" s="323" t="s">
        <v>553</v>
      </c>
      <c r="C527" s="305"/>
      <c r="D527" s="30">
        <f t="shared" ref="D527:F528" si="118">D528</f>
        <v>1279.4000000000001</v>
      </c>
      <c r="E527" s="30">
        <f t="shared" si="118"/>
        <v>1000</v>
      </c>
      <c r="F527" s="30">
        <f t="shared" si="118"/>
        <v>1000</v>
      </c>
      <c r="G527" s="156"/>
    </row>
    <row r="528" spans="1:7" s="184" customFormat="1" x14ac:dyDescent="0.3">
      <c r="A528" s="270" t="s">
        <v>122</v>
      </c>
      <c r="B528" s="323" t="s">
        <v>553</v>
      </c>
      <c r="C528" s="303">
        <v>200</v>
      </c>
      <c r="D528" s="30">
        <f t="shared" si="118"/>
        <v>1279.4000000000001</v>
      </c>
      <c r="E528" s="30">
        <f t="shared" si="118"/>
        <v>1000</v>
      </c>
      <c r="F528" s="30">
        <f t="shared" si="118"/>
        <v>1000</v>
      </c>
      <c r="G528" s="156"/>
    </row>
    <row r="529" spans="1:7" s="184" customFormat="1" x14ac:dyDescent="0.3">
      <c r="A529" s="270" t="s">
        <v>53</v>
      </c>
      <c r="B529" s="323" t="s">
        <v>553</v>
      </c>
      <c r="C529" s="303">
        <v>240</v>
      </c>
      <c r="D529" s="30">
        <f>'Функц. 2024-2026'!F318</f>
        <v>1279.4000000000001</v>
      </c>
      <c r="E529" s="30">
        <f>'Функц. 2024-2026'!H318</f>
        <v>1000</v>
      </c>
      <c r="F529" s="30">
        <f>'Функц. 2024-2026'!J318</f>
        <v>1000</v>
      </c>
      <c r="G529" s="156"/>
    </row>
    <row r="530" spans="1:7" x14ac:dyDescent="0.3">
      <c r="A530" s="275" t="s">
        <v>368</v>
      </c>
      <c r="B530" s="323" t="s">
        <v>554</v>
      </c>
      <c r="C530" s="303"/>
      <c r="D530" s="30">
        <f t="shared" ref="D530:F531" si="119">D531</f>
        <v>13700</v>
      </c>
      <c r="E530" s="30">
        <f t="shared" si="119"/>
        <v>9000</v>
      </c>
      <c r="F530" s="30">
        <f t="shared" si="119"/>
        <v>10000</v>
      </c>
      <c r="G530" s="156"/>
    </row>
    <row r="531" spans="1:7" x14ac:dyDescent="0.3">
      <c r="A531" s="292" t="s">
        <v>122</v>
      </c>
      <c r="B531" s="323" t="s">
        <v>554</v>
      </c>
      <c r="C531" s="303">
        <v>200</v>
      </c>
      <c r="D531" s="30">
        <f t="shared" si="119"/>
        <v>13700</v>
      </c>
      <c r="E531" s="30">
        <f t="shared" si="119"/>
        <v>9000</v>
      </c>
      <c r="F531" s="30">
        <f t="shared" si="119"/>
        <v>10000</v>
      </c>
      <c r="G531" s="156"/>
    </row>
    <row r="532" spans="1:7" x14ac:dyDescent="0.3">
      <c r="A532" s="292" t="s">
        <v>53</v>
      </c>
      <c r="B532" s="323" t="s">
        <v>554</v>
      </c>
      <c r="C532" s="303">
        <v>240</v>
      </c>
      <c r="D532" s="30">
        <f>'Функц. 2024-2026'!F321</f>
        <v>13700</v>
      </c>
      <c r="E532" s="30">
        <f>'Функц. 2024-2026'!H321</f>
        <v>9000</v>
      </c>
      <c r="F532" s="30">
        <f>'Функц. 2024-2026'!J321</f>
        <v>10000</v>
      </c>
      <c r="G532" s="156"/>
    </row>
    <row r="533" spans="1:7" x14ac:dyDescent="0.3">
      <c r="A533" s="296" t="s">
        <v>702</v>
      </c>
      <c r="B533" s="323" t="s">
        <v>701</v>
      </c>
      <c r="C533" s="303"/>
      <c r="D533" s="30">
        <f t="shared" ref="D533:F534" si="120">D534</f>
        <v>55368</v>
      </c>
      <c r="E533" s="30">
        <f t="shared" si="120"/>
        <v>43336</v>
      </c>
      <c r="F533" s="30">
        <f t="shared" si="120"/>
        <v>42586</v>
      </c>
      <c r="G533" s="156"/>
    </row>
    <row r="534" spans="1:7" x14ac:dyDescent="0.3">
      <c r="A534" s="292" t="s">
        <v>122</v>
      </c>
      <c r="B534" s="323" t="s">
        <v>701</v>
      </c>
      <c r="C534" s="303">
        <v>200</v>
      </c>
      <c r="D534" s="30">
        <f t="shared" si="120"/>
        <v>55368</v>
      </c>
      <c r="E534" s="30">
        <f t="shared" si="120"/>
        <v>43336</v>
      </c>
      <c r="F534" s="30">
        <f t="shared" si="120"/>
        <v>42586</v>
      </c>
      <c r="G534" s="156"/>
    </row>
    <row r="535" spans="1:7" x14ac:dyDescent="0.3">
      <c r="A535" s="292" t="s">
        <v>53</v>
      </c>
      <c r="B535" s="323" t="s">
        <v>701</v>
      </c>
      <c r="C535" s="303">
        <v>240</v>
      </c>
      <c r="D535" s="30">
        <f>'Функц. 2024-2026'!F324</f>
        <v>55368</v>
      </c>
      <c r="E535" s="30">
        <f>'Функц. 2024-2026'!H324</f>
        <v>43336</v>
      </c>
      <c r="F535" s="30">
        <f>'Функц. 2024-2026'!J324</f>
        <v>42586</v>
      </c>
      <c r="G535" s="156"/>
    </row>
    <row r="536" spans="1:7" x14ac:dyDescent="0.3">
      <c r="A536" s="294" t="s">
        <v>48</v>
      </c>
      <c r="B536" s="323" t="s">
        <v>361</v>
      </c>
      <c r="C536" s="305"/>
      <c r="D536" s="30">
        <f t="shared" ref="D536:F539" si="121">D537</f>
        <v>20005</v>
      </c>
      <c r="E536" s="30">
        <f t="shared" si="121"/>
        <v>12817</v>
      </c>
      <c r="F536" s="30">
        <f t="shared" si="121"/>
        <v>12868</v>
      </c>
      <c r="G536" s="156"/>
    </row>
    <row r="537" spans="1:7" ht="31.2" x14ac:dyDescent="0.3">
      <c r="A537" s="294" t="s">
        <v>198</v>
      </c>
      <c r="B537" s="323" t="s">
        <v>362</v>
      </c>
      <c r="C537" s="303"/>
      <c r="D537" s="30">
        <f t="shared" si="121"/>
        <v>20005</v>
      </c>
      <c r="E537" s="30">
        <f t="shared" si="121"/>
        <v>12817</v>
      </c>
      <c r="F537" s="30">
        <f t="shared" si="121"/>
        <v>12868</v>
      </c>
      <c r="G537" s="156"/>
    </row>
    <row r="538" spans="1:7" ht="31.2" x14ac:dyDescent="0.3">
      <c r="A538" s="295" t="s">
        <v>334</v>
      </c>
      <c r="B538" s="323" t="s">
        <v>363</v>
      </c>
      <c r="C538" s="303"/>
      <c r="D538" s="30">
        <f t="shared" si="121"/>
        <v>20005</v>
      </c>
      <c r="E538" s="30">
        <f t="shared" si="121"/>
        <v>12817</v>
      </c>
      <c r="F538" s="30">
        <f t="shared" si="121"/>
        <v>12868</v>
      </c>
      <c r="G538" s="156"/>
    </row>
    <row r="539" spans="1:7" ht="31.2" x14ac:dyDescent="0.3">
      <c r="A539" s="436" t="s">
        <v>62</v>
      </c>
      <c r="B539" s="323" t="s">
        <v>363</v>
      </c>
      <c r="C539" s="303">
        <v>600</v>
      </c>
      <c r="D539" s="30">
        <f t="shared" si="121"/>
        <v>20005</v>
      </c>
      <c r="E539" s="30">
        <f t="shared" si="121"/>
        <v>12817</v>
      </c>
      <c r="F539" s="30">
        <f t="shared" si="121"/>
        <v>12868</v>
      </c>
      <c r="G539" s="156"/>
    </row>
    <row r="540" spans="1:7" x14ac:dyDescent="0.3">
      <c r="A540" s="436" t="s">
        <v>63</v>
      </c>
      <c r="B540" s="323" t="s">
        <v>363</v>
      </c>
      <c r="C540" s="303">
        <v>610</v>
      </c>
      <c r="D540" s="30">
        <f>'Функц. 2024-2026'!F329</f>
        <v>20005</v>
      </c>
      <c r="E540" s="30">
        <f>'Функц. 2024-2026'!H329</f>
        <v>12817</v>
      </c>
      <c r="F540" s="30">
        <f>'Функц. 2024-2026'!J329</f>
        <v>12868</v>
      </c>
      <c r="G540" s="156"/>
    </row>
    <row r="541" spans="1:7" x14ac:dyDescent="0.3">
      <c r="A541" s="438" t="s">
        <v>243</v>
      </c>
      <c r="B541" s="526" t="s">
        <v>244</v>
      </c>
      <c r="C541" s="308"/>
      <c r="D541" s="33">
        <f>D547+D542+D564</f>
        <v>55875.3</v>
      </c>
      <c r="E541" s="33">
        <f>E547+E542+E564</f>
        <v>46293.1</v>
      </c>
      <c r="F541" s="33">
        <f>F547+F542+F564</f>
        <v>45392.1</v>
      </c>
      <c r="G541" s="156"/>
    </row>
    <row r="542" spans="1:7" ht="46.8" x14ac:dyDescent="0.3">
      <c r="A542" s="294" t="s">
        <v>592</v>
      </c>
      <c r="B542" s="323" t="s">
        <v>245</v>
      </c>
      <c r="C542" s="303"/>
      <c r="D542" s="30">
        <f t="shared" ref="D542:F545" si="122">D543</f>
        <v>845</v>
      </c>
      <c r="E542" s="30">
        <f t="shared" si="122"/>
        <v>878</v>
      </c>
      <c r="F542" s="30">
        <f t="shared" si="122"/>
        <v>914</v>
      </c>
      <c r="G542" s="156"/>
    </row>
    <row r="543" spans="1:7" s="184" customFormat="1" ht="46.8" x14ac:dyDescent="0.3">
      <c r="A543" s="270" t="s">
        <v>431</v>
      </c>
      <c r="B543" s="323" t="s">
        <v>246</v>
      </c>
      <c r="C543" s="303"/>
      <c r="D543" s="30">
        <f t="shared" si="122"/>
        <v>845</v>
      </c>
      <c r="E543" s="30">
        <f t="shared" si="122"/>
        <v>878</v>
      </c>
      <c r="F543" s="30">
        <f t="shared" si="122"/>
        <v>914</v>
      </c>
      <c r="G543" s="156"/>
    </row>
    <row r="544" spans="1:7" s="184" customFormat="1" ht="62.4" x14ac:dyDescent="0.3">
      <c r="A544" s="270" t="s">
        <v>703</v>
      </c>
      <c r="B544" s="323" t="s">
        <v>704</v>
      </c>
      <c r="C544" s="303"/>
      <c r="D544" s="30">
        <f t="shared" si="122"/>
        <v>845</v>
      </c>
      <c r="E544" s="30">
        <f t="shared" si="122"/>
        <v>878</v>
      </c>
      <c r="F544" s="30">
        <f t="shared" si="122"/>
        <v>914</v>
      </c>
      <c r="G544" s="156"/>
    </row>
    <row r="545" spans="1:7" s="184" customFormat="1" ht="31.2" x14ac:dyDescent="0.3">
      <c r="A545" s="270" t="s">
        <v>62</v>
      </c>
      <c r="B545" s="323" t="s">
        <v>704</v>
      </c>
      <c r="C545" s="303">
        <v>600</v>
      </c>
      <c r="D545" s="30">
        <f t="shared" si="122"/>
        <v>845</v>
      </c>
      <c r="E545" s="30">
        <f t="shared" si="122"/>
        <v>878</v>
      </c>
      <c r="F545" s="30">
        <f t="shared" si="122"/>
        <v>914</v>
      </c>
      <c r="G545" s="156"/>
    </row>
    <row r="546" spans="1:7" s="184" customFormat="1" x14ac:dyDescent="0.3">
      <c r="A546" s="270" t="s">
        <v>63</v>
      </c>
      <c r="B546" s="323" t="s">
        <v>704</v>
      </c>
      <c r="C546" s="303">
        <v>610</v>
      </c>
      <c r="D546" s="30">
        <f>'Функц. 2024-2026'!F188</f>
        <v>845</v>
      </c>
      <c r="E546" s="30">
        <f>'Функц. 2024-2026'!H188</f>
        <v>878</v>
      </c>
      <c r="F546" s="30">
        <f>'Функц. 2024-2026'!J188</f>
        <v>914</v>
      </c>
      <c r="G546" s="156"/>
    </row>
    <row r="547" spans="1:7" ht="31.2" x14ac:dyDescent="0.3">
      <c r="A547" s="294" t="s">
        <v>248</v>
      </c>
      <c r="B547" s="323" t="s">
        <v>249</v>
      </c>
      <c r="C547" s="313"/>
      <c r="D547" s="30">
        <f>D560+D548+D556+D552</f>
        <v>5147.3999999999996</v>
      </c>
      <c r="E547" s="30">
        <f>E560+E548+E556+E552</f>
        <v>1395.7</v>
      </c>
      <c r="F547" s="30">
        <f>F560+F548+F556+F552</f>
        <v>458.7</v>
      </c>
      <c r="G547" s="156"/>
    </row>
    <row r="548" spans="1:7" s="184" customFormat="1" x14ac:dyDescent="0.3">
      <c r="A548" s="276" t="s">
        <v>403</v>
      </c>
      <c r="B548" s="323" t="s">
        <v>404</v>
      </c>
      <c r="C548" s="313"/>
      <c r="D548" s="30">
        <f t="shared" ref="D548:F550" si="123">D549</f>
        <v>4737.3999999999996</v>
      </c>
      <c r="E548" s="30">
        <f t="shared" si="123"/>
        <v>348.7</v>
      </c>
      <c r="F548" s="30">
        <f t="shared" si="123"/>
        <v>348.7</v>
      </c>
      <c r="G548" s="156"/>
    </row>
    <row r="549" spans="1:7" s="184" customFormat="1" x14ac:dyDescent="0.3">
      <c r="A549" s="275" t="s">
        <v>405</v>
      </c>
      <c r="B549" s="323" t="s">
        <v>406</v>
      </c>
      <c r="C549" s="318"/>
      <c r="D549" s="30">
        <f t="shared" si="123"/>
        <v>4737.3999999999996</v>
      </c>
      <c r="E549" s="30">
        <f t="shared" si="123"/>
        <v>348.7</v>
      </c>
      <c r="F549" s="30">
        <f t="shared" si="123"/>
        <v>348.7</v>
      </c>
      <c r="G549" s="156"/>
    </row>
    <row r="550" spans="1:7" s="184" customFormat="1" x14ac:dyDescent="0.3">
      <c r="A550" s="270" t="s">
        <v>122</v>
      </c>
      <c r="B550" s="323" t="s">
        <v>406</v>
      </c>
      <c r="C550" s="303">
        <v>200</v>
      </c>
      <c r="D550" s="30">
        <f t="shared" si="123"/>
        <v>4737.3999999999996</v>
      </c>
      <c r="E550" s="30">
        <f t="shared" si="123"/>
        <v>348.7</v>
      </c>
      <c r="F550" s="30">
        <f t="shared" si="123"/>
        <v>348.7</v>
      </c>
      <c r="G550" s="156"/>
    </row>
    <row r="551" spans="1:7" s="184" customFormat="1" x14ac:dyDescent="0.3">
      <c r="A551" s="270" t="s">
        <v>53</v>
      </c>
      <c r="B551" s="323" t="s">
        <v>406</v>
      </c>
      <c r="C551" s="303">
        <v>240</v>
      </c>
      <c r="D551" s="30">
        <f>'Функц. 2024-2026'!F346</f>
        <v>4737.3999999999996</v>
      </c>
      <c r="E551" s="30">
        <f>'Функц. 2024-2026'!H346</f>
        <v>348.7</v>
      </c>
      <c r="F551" s="30">
        <f>'Функц. 2024-2026'!J346</f>
        <v>348.7</v>
      </c>
      <c r="G551" s="156"/>
    </row>
    <row r="552" spans="1:7" s="184" customFormat="1" x14ac:dyDescent="0.3">
      <c r="A552" s="276" t="s">
        <v>424</v>
      </c>
      <c r="B552" s="323" t="s">
        <v>425</v>
      </c>
      <c r="C552" s="303"/>
      <c r="D552" s="30">
        <f t="shared" ref="D552:F554" si="124">D553</f>
        <v>110</v>
      </c>
      <c r="E552" s="30">
        <f t="shared" si="124"/>
        <v>110</v>
      </c>
      <c r="F552" s="30">
        <f t="shared" si="124"/>
        <v>110</v>
      </c>
      <c r="G552" s="156"/>
    </row>
    <row r="553" spans="1:7" s="184" customFormat="1" x14ac:dyDescent="0.3">
      <c r="A553" s="275" t="s">
        <v>426</v>
      </c>
      <c r="B553" s="323" t="s">
        <v>427</v>
      </c>
      <c r="C553" s="303"/>
      <c r="D553" s="30">
        <f t="shared" si="124"/>
        <v>110</v>
      </c>
      <c r="E553" s="30">
        <f t="shared" si="124"/>
        <v>110</v>
      </c>
      <c r="F553" s="30">
        <f t="shared" si="124"/>
        <v>110</v>
      </c>
      <c r="G553" s="156"/>
    </row>
    <row r="554" spans="1:7" s="184" customFormat="1" x14ac:dyDescent="0.3">
      <c r="A554" s="270" t="s">
        <v>122</v>
      </c>
      <c r="B554" s="323" t="s">
        <v>427</v>
      </c>
      <c r="C554" s="303">
        <v>200</v>
      </c>
      <c r="D554" s="30">
        <f t="shared" si="124"/>
        <v>110</v>
      </c>
      <c r="E554" s="30">
        <f t="shared" si="124"/>
        <v>110</v>
      </c>
      <c r="F554" s="30">
        <f t="shared" si="124"/>
        <v>110</v>
      </c>
      <c r="G554" s="156"/>
    </row>
    <row r="555" spans="1:7" s="184" customFormat="1" x14ac:dyDescent="0.3">
      <c r="A555" s="270" t="s">
        <v>53</v>
      </c>
      <c r="B555" s="323" t="s">
        <v>427</v>
      </c>
      <c r="C555" s="303">
        <v>240</v>
      </c>
      <c r="D555" s="30">
        <f>'Функц. 2024-2026'!F350</f>
        <v>110</v>
      </c>
      <c r="E555" s="30">
        <f>'Функц. 2024-2026'!H350</f>
        <v>110</v>
      </c>
      <c r="F555" s="30">
        <f>'Функц. 2024-2026'!J350</f>
        <v>110</v>
      </c>
      <c r="G555" s="156"/>
    </row>
    <row r="556" spans="1:7" s="184" customFormat="1" x14ac:dyDescent="0.3">
      <c r="A556" s="276" t="s">
        <v>407</v>
      </c>
      <c r="B556" s="323" t="s">
        <v>408</v>
      </c>
      <c r="C556" s="303"/>
      <c r="D556" s="30">
        <f t="shared" ref="D556:F558" si="125">D557</f>
        <v>300</v>
      </c>
      <c r="E556" s="30">
        <f t="shared" si="125"/>
        <v>0</v>
      </c>
      <c r="F556" s="30">
        <f t="shared" si="125"/>
        <v>0</v>
      </c>
      <c r="G556" s="156"/>
    </row>
    <row r="557" spans="1:7" s="184" customFormat="1" x14ac:dyDescent="0.3">
      <c r="A557" s="275" t="s">
        <v>409</v>
      </c>
      <c r="B557" s="323" t="s">
        <v>410</v>
      </c>
      <c r="C557" s="303"/>
      <c r="D557" s="30">
        <f t="shared" si="125"/>
        <v>300</v>
      </c>
      <c r="E557" s="30">
        <f t="shared" si="125"/>
        <v>0</v>
      </c>
      <c r="F557" s="30">
        <f t="shared" si="125"/>
        <v>0</v>
      </c>
      <c r="G557" s="156"/>
    </row>
    <row r="558" spans="1:7" s="184" customFormat="1" x14ac:dyDescent="0.3">
      <c r="A558" s="270" t="s">
        <v>122</v>
      </c>
      <c r="B558" s="323" t="s">
        <v>410</v>
      </c>
      <c r="C558" s="303">
        <v>200</v>
      </c>
      <c r="D558" s="30">
        <f t="shared" si="125"/>
        <v>300</v>
      </c>
      <c r="E558" s="30">
        <f t="shared" si="125"/>
        <v>0</v>
      </c>
      <c r="F558" s="30">
        <f t="shared" si="125"/>
        <v>0</v>
      </c>
      <c r="G558" s="156"/>
    </row>
    <row r="559" spans="1:7" s="184" customFormat="1" x14ac:dyDescent="0.3">
      <c r="A559" s="270" t="s">
        <v>53</v>
      </c>
      <c r="B559" s="323" t="s">
        <v>410</v>
      </c>
      <c r="C559" s="303">
        <v>240</v>
      </c>
      <c r="D559" s="30">
        <f>'Функц. 2024-2026'!F354</f>
        <v>300</v>
      </c>
      <c r="E559" s="30">
        <f>'Функц. 2024-2026'!H354</f>
        <v>0</v>
      </c>
      <c r="F559" s="30">
        <f>'Функц. 2024-2026'!J354</f>
        <v>0</v>
      </c>
      <c r="G559" s="156"/>
    </row>
    <row r="560" spans="1:7" x14ac:dyDescent="0.3">
      <c r="A560" s="270" t="s">
        <v>364</v>
      </c>
      <c r="B560" s="323" t="s">
        <v>365</v>
      </c>
      <c r="C560" s="305"/>
      <c r="D560" s="30">
        <f t="shared" ref="D560:F562" si="126">D561</f>
        <v>0</v>
      </c>
      <c r="E560" s="30">
        <f t="shared" si="126"/>
        <v>937</v>
      </c>
      <c r="F560" s="30">
        <f t="shared" si="126"/>
        <v>0</v>
      </c>
      <c r="G560" s="156"/>
    </row>
    <row r="561" spans="1:7" s="184" customFormat="1" ht="46.8" x14ac:dyDescent="0.3">
      <c r="A561" s="270" t="s">
        <v>695</v>
      </c>
      <c r="B561" s="452" t="s">
        <v>709</v>
      </c>
      <c r="C561" s="305"/>
      <c r="D561" s="30">
        <f t="shared" si="126"/>
        <v>0</v>
      </c>
      <c r="E561" s="30">
        <f t="shared" si="126"/>
        <v>937</v>
      </c>
      <c r="F561" s="30">
        <f t="shared" si="126"/>
        <v>0</v>
      </c>
      <c r="G561" s="156"/>
    </row>
    <row r="562" spans="1:7" s="184" customFormat="1" x14ac:dyDescent="0.3">
      <c r="A562" s="270" t="s">
        <v>122</v>
      </c>
      <c r="B562" s="452" t="s">
        <v>709</v>
      </c>
      <c r="C562" s="305">
        <v>200</v>
      </c>
      <c r="D562" s="30">
        <f t="shared" si="126"/>
        <v>0</v>
      </c>
      <c r="E562" s="30">
        <f t="shared" si="126"/>
        <v>937</v>
      </c>
      <c r="F562" s="30">
        <f t="shared" si="126"/>
        <v>0</v>
      </c>
      <c r="G562" s="156"/>
    </row>
    <row r="563" spans="1:7" s="184" customFormat="1" x14ac:dyDescent="0.3">
      <c r="A563" s="270" t="s">
        <v>53</v>
      </c>
      <c r="B563" s="452" t="s">
        <v>709</v>
      </c>
      <c r="C563" s="305">
        <v>240</v>
      </c>
      <c r="D563" s="30">
        <f>'Функц. 2024-2026'!F739</f>
        <v>0</v>
      </c>
      <c r="E563" s="30">
        <f>'Функц. 2024-2026'!H739</f>
        <v>937</v>
      </c>
      <c r="F563" s="30">
        <f>'Функц. 2024-2026'!J739</f>
        <v>0</v>
      </c>
      <c r="G563" s="156"/>
    </row>
    <row r="564" spans="1:7" s="184" customFormat="1" x14ac:dyDescent="0.3">
      <c r="A564" s="270" t="s">
        <v>48</v>
      </c>
      <c r="B564" s="323" t="s">
        <v>593</v>
      </c>
      <c r="C564" s="305"/>
      <c r="D564" s="30">
        <f t="shared" ref="D564:F567" si="127">D565</f>
        <v>49882.9</v>
      </c>
      <c r="E564" s="30">
        <f t="shared" si="127"/>
        <v>44019.4</v>
      </c>
      <c r="F564" s="30">
        <f t="shared" si="127"/>
        <v>44019.4</v>
      </c>
      <c r="G564" s="156"/>
    </row>
    <row r="565" spans="1:7" s="184" customFormat="1" ht="31.2" x14ac:dyDescent="0.3">
      <c r="A565" s="270" t="s">
        <v>345</v>
      </c>
      <c r="B565" s="323" t="s">
        <v>594</v>
      </c>
      <c r="C565" s="305"/>
      <c r="D565" s="30">
        <f t="shared" si="127"/>
        <v>49882.9</v>
      </c>
      <c r="E565" s="30">
        <f t="shared" si="127"/>
        <v>44019.4</v>
      </c>
      <c r="F565" s="30">
        <f t="shared" si="127"/>
        <v>44019.4</v>
      </c>
      <c r="G565" s="156"/>
    </row>
    <row r="566" spans="1:7" s="184" customFormat="1" ht="31.2" x14ac:dyDescent="0.3">
      <c r="A566" s="270" t="s">
        <v>247</v>
      </c>
      <c r="B566" s="323" t="s">
        <v>595</v>
      </c>
      <c r="C566" s="305"/>
      <c r="D566" s="30">
        <f t="shared" si="127"/>
        <v>49882.9</v>
      </c>
      <c r="E566" s="30">
        <f t="shared" si="127"/>
        <v>44019.4</v>
      </c>
      <c r="F566" s="30">
        <f t="shared" si="127"/>
        <v>44019.4</v>
      </c>
      <c r="G566" s="156"/>
    </row>
    <row r="567" spans="1:7" s="184" customFormat="1" ht="31.2" x14ac:dyDescent="0.3">
      <c r="A567" s="270" t="s">
        <v>62</v>
      </c>
      <c r="B567" s="323" t="s">
        <v>595</v>
      </c>
      <c r="C567" s="305">
        <v>600</v>
      </c>
      <c r="D567" s="30">
        <f t="shared" si="127"/>
        <v>49882.9</v>
      </c>
      <c r="E567" s="30">
        <f t="shared" si="127"/>
        <v>44019.4</v>
      </c>
      <c r="F567" s="30">
        <f t="shared" si="127"/>
        <v>44019.4</v>
      </c>
      <c r="G567" s="156"/>
    </row>
    <row r="568" spans="1:7" s="322" customFormat="1" x14ac:dyDescent="0.3">
      <c r="A568" s="270" t="s">
        <v>63</v>
      </c>
      <c r="B568" s="323" t="s">
        <v>595</v>
      </c>
      <c r="C568" s="305">
        <v>610</v>
      </c>
      <c r="D568" s="30">
        <f>'Функц. 2024-2026'!F193</f>
        <v>49882.9</v>
      </c>
      <c r="E568" s="30">
        <f>'Функц. 2024-2026'!H193</f>
        <v>44019.4</v>
      </c>
      <c r="F568" s="30">
        <f>'Функц. 2024-2026'!J193</f>
        <v>44019.4</v>
      </c>
      <c r="G568" s="321"/>
    </row>
    <row r="569" spans="1:7" x14ac:dyDescent="0.3">
      <c r="A569" s="439" t="s">
        <v>261</v>
      </c>
      <c r="B569" s="526" t="s">
        <v>262</v>
      </c>
      <c r="C569" s="308"/>
      <c r="D569" s="33">
        <f t="shared" ref="D569:F570" si="128">D570</f>
        <v>5200</v>
      </c>
      <c r="E569" s="33">
        <f t="shared" si="128"/>
        <v>0</v>
      </c>
      <c r="F569" s="33">
        <f t="shared" si="128"/>
        <v>0</v>
      </c>
      <c r="G569" s="156"/>
    </row>
    <row r="570" spans="1:7" x14ac:dyDescent="0.3">
      <c r="A570" s="290" t="s">
        <v>416</v>
      </c>
      <c r="B570" s="323" t="s">
        <v>263</v>
      </c>
      <c r="C570" s="305"/>
      <c r="D570" s="30">
        <f t="shared" si="128"/>
        <v>5200</v>
      </c>
      <c r="E570" s="30">
        <f t="shared" si="128"/>
        <v>0</v>
      </c>
      <c r="F570" s="30">
        <f t="shared" si="128"/>
        <v>0</v>
      </c>
      <c r="G570" s="156"/>
    </row>
    <row r="571" spans="1:7" ht="31.2" x14ac:dyDescent="0.3">
      <c r="A571" s="290" t="s">
        <v>722</v>
      </c>
      <c r="B571" s="323" t="s">
        <v>719</v>
      </c>
      <c r="C571" s="303"/>
      <c r="D571" s="30">
        <f t="shared" ref="D571:F572" si="129">D572</f>
        <v>5200</v>
      </c>
      <c r="E571" s="30">
        <f t="shared" si="129"/>
        <v>0</v>
      </c>
      <c r="F571" s="30">
        <f t="shared" si="129"/>
        <v>0</v>
      </c>
      <c r="G571" s="156"/>
    </row>
    <row r="572" spans="1:7" ht="31.2" x14ac:dyDescent="0.3">
      <c r="A572" s="272" t="s">
        <v>721</v>
      </c>
      <c r="B572" s="323" t="s">
        <v>720</v>
      </c>
      <c r="C572" s="303"/>
      <c r="D572" s="30">
        <f>D573</f>
        <v>5200</v>
      </c>
      <c r="E572" s="30">
        <f t="shared" si="129"/>
        <v>0</v>
      </c>
      <c r="F572" s="30">
        <f t="shared" si="129"/>
        <v>0</v>
      </c>
      <c r="G572" s="156"/>
    </row>
    <row r="573" spans="1:7" s="184" customFormat="1" x14ac:dyDescent="0.3">
      <c r="A573" s="292" t="s">
        <v>122</v>
      </c>
      <c r="B573" s="323" t="s">
        <v>720</v>
      </c>
      <c r="C573" s="303">
        <v>200</v>
      </c>
      <c r="D573" s="30">
        <f>D574</f>
        <v>5200</v>
      </c>
      <c r="E573" s="30">
        <f>E574</f>
        <v>0</v>
      </c>
      <c r="F573" s="30">
        <f>F574</f>
        <v>0</v>
      </c>
      <c r="G573" s="156"/>
    </row>
    <row r="574" spans="1:7" s="184" customFormat="1" x14ac:dyDescent="0.3">
      <c r="A574" s="292" t="s">
        <v>53</v>
      </c>
      <c r="B574" s="323" t="s">
        <v>720</v>
      </c>
      <c r="C574" s="303">
        <v>240</v>
      </c>
      <c r="D574" s="30">
        <f>'Функц. 2024-2026'!F466</f>
        <v>5200</v>
      </c>
      <c r="E574" s="30">
        <f>'Функц. 2024-2026'!H466</f>
        <v>0</v>
      </c>
      <c r="F574" s="30">
        <f>'Функц. 2024-2026'!J466</f>
        <v>0</v>
      </c>
      <c r="G574" s="156"/>
    </row>
    <row r="575" spans="1:7" x14ac:dyDescent="0.3">
      <c r="A575" s="438" t="s">
        <v>254</v>
      </c>
      <c r="B575" s="526" t="s">
        <v>255</v>
      </c>
      <c r="C575" s="485"/>
      <c r="D575" s="33">
        <f>D596+D646+D576</f>
        <v>1105769.7</v>
      </c>
      <c r="E575" s="33">
        <f>E596+E646+E576</f>
        <v>449628.9</v>
      </c>
      <c r="F575" s="33">
        <f>F596+F646+F576</f>
        <v>267887.09999999998</v>
      </c>
      <c r="G575" s="156"/>
    </row>
    <row r="576" spans="1:7" s="184" customFormat="1" x14ac:dyDescent="0.3">
      <c r="A576" s="276" t="s">
        <v>399</v>
      </c>
      <c r="B576" s="323" t="s">
        <v>400</v>
      </c>
      <c r="C576" s="485"/>
      <c r="D576" s="30">
        <f>D577+D592</f>
        <v>749744.1</v>
      </c>
      <c r="E576" s="30">
        <f>E577+E592</f>
        <v>232300</v>
      </c>
      <c r="F576" s="30">
        <f>F577+F592</f>
        <v>0</v>
      </c>
      <c r="G576" s="156"/>
    </row>
    <row r="577" spans="1:7" s="184" customFormat="1" ht="31.2" x14ac:dyDescent="0.3">
      <c r="A577" s="276" t="s">
        <v>428</v>
      </c>
      <c r="B577" s="323" t="s">
        <v>429</v>
      </c>
      <c r="C577" s="311"/>
      <c r="D577" s="30">
        <f>D586+D589+D578+D583</f>
        <v>448843.2</v>
      </c>
      <c r="E577" s="30">
        <f>E586+E589+E578+E583</f>
        <v>232300</v>
      </c>
      <c r="F577" s="30">
        <f>F586+F589+F578+F583</f>
        <v>0</v>
      </c>
      <c r="G577" s="156"/>
    </row>
    <row r="578" spans="1:7" s="184" customFormat="1" ht="31.2" x14ac:dyDescent="0.3">
      <c r="A578" s="276" t="s">
        <v>684</v>
      </c>
      <c r="B578" s="323" t="s">
        <v>685</v>
      </c>
      <c r="C578" s="311"/>
      <c r="D578" s="30">
        <f>D579+D581</f>
        <v>750</v>
      </c>
      <c r="E578" s="30">
        <f>E579</f>
        <v>0</v>
      </c>
      <c r="F578" s="30">
        <f>F579</f>
        <v>0</v>
      </c>
      <c r="G578" s="156"/>
    </row>
    <row r="579" spans="1:7" s="184" customFormat="1" x14ac:dyDescent="0.3">
      <c r="A579" s="270" t="s">
        <v>122</v>
      </c>
      <c r="B579" s="323" t="s">
        <v>685</v>
      </c>
      <c r="C579" s="311" t="s">
        <v>37</v>
      </c>
      <c r="D579" s="30">
        <f>D580</f>
        <v>200</v>
      </c>
      <c r="E579" s="30">
        <f>E580</f>
        <v>0</v>
      </c>
      <c r="F579" s="30">
        <f>F580</f>
        <v>0</v>
      </c>
      <c r="G579" s="156"/>
    </row>
    <row r="580" spans="1:7" s="184" customFormat="1" x14ac:dyDescent="0.3">
      <c r="A580" s="270" t="s">
        <v>53</v>
      </c>
      <c r="B580" s="323" t="s">
        <v>685</v>
      </c>
      <c r="C580" s="311" t="s">
        <v>67</v>
      </c>
      <c r="D580" s="30">
        <f>'Функц. 2024-2026'!F472</f>
        <v>200</v>
      </c>
      <c r="E580" s="143">
        <f>'Функц. 2024-2026'!H472</f>
        <v>0</v>
      </c>
      <c r="F580" s="143">
        <f>'Функц. 2024-2026'!J472</f>
        <v>0</v>
      </c>
      <c r="G580" s="156"/>
    </row>
    <row r="581" spans="1:7" s="184" customFormat="1" ht="31.2" x14ac:dyDescent="0.3">
      <c r="A581" s="409" t="s">
        <v>62</v>
      </c>
      <c r="B581" s="323" t="s">
        <v>685</v>
      </c>
      <c r="C581" s="311" t="s">
        <v>421</v>
      </c>
      <c r="D581" s="30">
        <f>D582</f>
        <v>550</v>
      </c>
      <c r="E581" s="30">
        <f>E582</f>
        <v>0</v>
      </c>
      <c r="F581" s="30">
        <f>F582</f>
        <v>0</v>
      </c>
      <c r="G581" s="156"/>
    </row>
    <row r="582" spans="1:7" s="184" customFormat="1" x14ac:dyDescent="0.3">
      <c r="A582" s="409" t="s">
        <v>63</v>
      </c>
      <c r="B582" s="323" t="s">
        <v>685</v>
      </c>
      <c r="C582" s="311" t="s">
        <v>422</v>
      </c>
      <c r="D582" s="30">
        <f>'Функц. 2024-2026'!F474</f>
        <v>550</v>
      </c>
      <c r="E582" s="143">
        <v>0</v>
      </c>
      <c r="F582" s="143">
        <v>0</v>
      </c>
      <c r="G582" s="156"/>
    </row>
    <row r="583" spans="1:7" s="184" customFormat="1" x14ac:dyDescent="0.3">
      <c r="A583" s="270" t="s">
        <v>686</v>
      </c>
      <c r="B583" s="323" t="s">
        <v>687</v>
      </c>
      <c r="C583" s="311"/>
      <c r="D583" s="30">
        <f t="shared" ref="D583:F584" si="130">D584</f>
        <v>605</v>
      </c>
      <c r="E583" s="30">
        <f t="shared" si="130"/>
        <v>0</v>
      </c>
      <c r="F583" s="30">
        <f t="shared" si="130"/>
        <v>0</v>
      </c>
      <c r="G583" s="156"/>
    </row>
    <row r="584" spans="1:7" s="184" customFormat="1" x14ac:dyDescent="0.3">
      <c r="A584" s="270" t="s">
        <v>122</v>
      </c>
      <c r="B584" s="323" t="s">
        <v>687</v>
      </c>
      <c r="C584" s="311" t="s">
        <v>37</v>
      </c>
      <c r="D584" s="30">
        <f t="shared" si="130"/>
        <v>605</v>
      </c>
      <c r="E584" s="30">
        <f t="shared" si="130"/>
        <v>0</v>
      </c>
      <c r="F584" s="30">
        <f t="shared" si="130"/>
        <v>0</v>
      </c>
      <c r="G584" s="156"/>
    </row>
    <row r="585" spans="1:7" s="184" customFormat="1" x14ac:dyDescent="0.3">
      <c r="A585" s="270" t="s">
        <v>53</v>
      </c>
      <c r="B585" s="323" t="s">
        <v>687</v>
      </c>
      <c r="C585" s="311" t="s">
        <v>67</v>
      </c>
      <c r="D585" s="30">
        <f>'Функц. 2024-2026'!F477</f>
        <v>605</v>
      </c>
      <c r="E585" s="143">
        <f>'Функц. 2024-2026'!H477</f>
        <v>0</v>
      </c>
      <c r="F585" s="143">
        <f>'Функц. 2024-2026'!J477</f>
        <v>0</v>
      </c>
      <c r="G585" s="156"/>
    </row>
    <row r="586" spans="1:7" s="184" customFormat="1" x14ac:dyDescent="0.3">
      <c r="A586" s="274" t="s">
        <v>478</v>
      </c>
      <c r="B586" s="323" t="s">
        <v>708</v>
      </c>
      <c r="C586" s="311"/>
      <c r="D586" s="30">
        <f t="shared" ref="D586:F587" si="131">D587</f>
        <v>5171.7</v>
      </c>
      <c r="E586" s="30">
        <f t="shared" si="131"/>
        <v>0</v>
      </c>
      <c r="F586" s="30">
        <f t="shared" si="131"/>
        <v>0</v>
      </c>
      <c r="G586" s="156"/>
    </row>
    <row r="587" spans="1:7" s="184" customFormat="1" x14ac:dyDescent="0.3">
      <c r="A587" s="270" t="s">
        <v>122</v>
      </c>
      <c r="B587" s="323" t="s">
        <v>708</v>
      </c>
      <c r="C587" s="311" t="s">
        <v>37</v>
      </c>
      <c r="D587" s="30">
        <f t="shared" si="131"/>
        <v>5171.7</v>
      </c>
      <c r="E587" s="30">
        <f t="shared" si="131"/>
        <v>0</v>
      </c>
      <c r="F587" s="30">
        <f t="shared" si="131"/>
        <v>0</v>
      </c>
      <c r="G587" s="156"/>
    </row>
    <row r="588" spans="1:7" s="184" customFormat="1" x14ac:dyDescent="0.3">
      <c r="A588" s="270" t="s">
        <v>53</v>
      </c>
      <c r="B588" s="323" t="s">
        <v>708</v>
      </c>
      <c r="C588" s="311" t="s">
        <v>67</v>
      </c>
      <c r="D588" s="30">
        <f>'Функц. 2024-2026'!F480</f>
        <v>5171.7</v>
      </c>
      <c r="E588" s="30">
        <f>'Функц. 2024-2026'!H480</f>
        <v>0</v>
      </c>
      <c r="F588" s="30">
        <f>'Функц. 2024-2026'!J480</f>
        <v>0</v>
      </c>
      <c r="G588" s="156"/>
    </row>
    <row r="589" spans="1:7" s="184" customFormat="1" x14ac:dyDescent="0.3">
      <c r="A589" s="270" t="s">
        <v>435</v>
      </c>
      <c r="B589" s="323" t="s">
        <v>436</v>
      </c>
      <c r="C589" s="311"/>
      <c r="D589" s="30">
        <f t="shared" ref="D589:F590" si="132">D590</f>
        <v>442316.5</v>
      </c>
      <c r="E589" s="30">
        <f t="shared" si="132"/>
        <v>232300</v>
      </c>
      <c r="F589" s="143">
        <f t="shared" si="132"/>
        <v>0</v>
      </c>
      <c r="G589" s="156"/>
    </row>
    <row r="590" spans="1:7" s="184" customFormat="1" x14ac:dyDescent="0.3">
      <c r="A590" s="270" t="s">
        <v>122</v>
      </c>
      <c r="B590" s="323" t="s">
        <v>436</v>
      </c>
      <c r="C590" s="311" t="s">
        <v>37</v>
      </c>
      <c r="D590" s="30">
        <f t="shared" si="132"/>
        <v>442316.5</v>
      </c>
      <c r="E590" s="30">
        <f t="shared" si="132"/>
        <v>232300</v>
      </c>
      <c r="F590" s="143">
        <f t="shared" si="132"/>
        <v>0</v>
      </c>
      <c r="G590" s="156"/>
    </row>
    <row r="591" spans="1:7" s="184" customFormat="1" x14ac:dyDescent="0.3">
      <c r="A591" s="270" t="s">
        <v>53</v>
      </c>
      <c r="B591" s="323" t="s">
        <v>436</v>
      </c>
      <c r="C591" s="311" t="s">
        <v>67</v>
      </c>
      <c r="D591" s="30">
        <f>'Функц. 2024-2026'!F483</f>
        <v>442316.5</v>
      </c>
      <c r="E591" s="30">
        <f>'Функц. 2024-2026'!H483</f>
        <v>232300</v>
      </c>
      <c r="F591" s="143">
        <f>'Функц. 2024-2026'!J483</f>
        <v>0</v>
      </c>
      <c r="G591" s="156"/>
    </row>
    <row r="592" spans="1:7" s="184" customFormat="1" x14ac:dyDescent="0.3">
      <c r="A592" s="274" t="s">
        <v>401</v>
      </c>
      <c r="B592" s="323" t="s">
        <v>402</v>
      </c>
      <c r="C592" s="311"/>
      <c r="D592" s="30">
        <f>D593</f>
        <v>300900.89999999997</v>
      </c>
      <c r="E592" s="30">
        <f>E593</f>
        <v>0</v>
      </c>
      <c r="F592" s="30">
        <f>F593</f>
        <v>0</v>
      </c>
      <c r="G592" s="156"/>
    </row>
    <row r="593" spans="1:7" s="184" customFormat="1" ht="31.2" x14ac:dyDescent="0.3">
      <c r="A593" s="270" t="s">
        <v>614</v>
      </c>
      <c r="B593" s="323" t="s">
        <v>727</v>
      </c>
      <c r="C593" s="311"/>
      <c r="D593" s="30">
        <f xml:space="preserve"> D594</f>
        <v>300900.89999999997</v>
      </c>
      <c r="E593" s="143">
        <f xml:space="preserve"> E594</f>
        <v>0</v>
      </c>
      <c r="F593" s="143">
        <f xml:space="preserve"> F594</f>
        <v>0</v>
      </c>
      <c r="G593" s="156"/>
    </row>
    <row r="594" spans="1:7" s="184" customFormat="1" x14ac:dyDescent="0.3">
      <c r="A594" s="270" t="s">
        <v>122</v>
      </c>
      <c r="B594" s="323" t="s">
        <v>727</v>
      </c>
      <c r="C594" s="311" t="s">
        <v>37</v>
      </c>
      <c r="D594" s="30">
        <f>D595</f>
        <v>300900.89999999997</v>
      </c>
      <c r="E594" s="143">
        <f>E595</f>
        <v>0</v>
      </c>
      <c r="F594" s="143">
        <f>F595</f>
        <v>0</v>
      </c>
      <c r="G594" s="156"/>
    </row>
    <row r="595" spans="1:7" s="184" customFormat="1" x14ac:dyDescent="0.3">
      <c r="A595" s="270" t="s">
        <v>53</v>
      </c>
      <c r="B595" s="323" t="s">
        <v>727</v>
      </c>
      <c r="C595" s="311" t="s">
        <v>67</v>
      </c>
      <c r="D595" s="30">
        <f>'Функц. 2024-2026'!F487</f>
        <v>300900.89999999997</v>
      </c>
      <c r="E595" s="143">
        <f>'Функц. 2024-2026'!H487</f>
        <v>0</v>
      </c>
      <c r="F595" s="143">
        <f>'Функц. 2024-2026'!J487</f>
        <v>0</v>
      </c>
      <c r="G595" s="286"/>
    </row>
    <row r="596" spans="1:7" ht="31.2" x14ac:dyDescent="0.3">
      <c r="A596" s="294" t="s">
        <v>596</v>
      </c>
      <c r="B596" s="323" t="s">
        <v>256</v>
      </c>
      <c r="C596" s="303"/>
      <c r="D596" s="30">
        <f>D597+D642+D634+D638</f>
        <v>330591.10000000003</v>
      </c>
      <c r="E596" s="30">
        <f>E597+E642+E634+E638</f>
        <v>195390.2</v>
      </c>
      <c r="F596" s="30">
        <f>F597+F642+F634+F638</f>
        <v>245948.4</v>
      </c>
      <c r="G596" s="156"/>
    </row>
    <row r="597" spans="1:7" ht="31.2" x14ac:dyDescent="0.3">
      <c r="A597" s="274" t="s">
        <v>597</v>
      </c>
      <c r="B597" s="323" t="s">
        <v>257</v>
      </c>
      <c r="C597" s="303"/>
      <c r="D597" s="30">
        <f>D602+D617+D605+D628+D620+D625+D614+D608+D611+D598+D631</f>
        <v>295677.7</v>
      </c>
      <c r="E597" s="672">
        <f t="shared" ref="E597" si="133">E602+E617+E605+E628+E620+E625+E614+E608+E611+E598+E631</f>
        <v>187229.80000000002</v>
      </c>
      <c r="F597" s="672">
        <f>F602+F617+F605+F628+F620+F625+F614+F608+F611+F598+F631</f>
        <v>237788</v>
      </c>
      <c r="G597" s="156"/>
    </row>
    <row r="598" spans="1:7" s="184" customFormat="1" x14ac:dyDescent="0.3">
      <c r="A598" s="274" t="s">
        <v>760</v>
      </c>
      <c r="B598" s="323" t="s">
        <v>761</v>
      </c>
      <c r="C598" s="477"/>
      <c r="D598" s="30">
        <f>D599</f>
        <v>628.5</v>
      </c>
      <c r="E598" s="30">
        <f t="shared" ref="E598:F600" si="134">E599</f>
        <v>29206</v>
      </c>
      <c r="F598" s="30">
        <f t="shared" si="134"/>
        <v>29206</v>
      </c>
      <c r="G598" s="156"/>
    </row>
    <row r="599" spans="1:7" s="184" customFormat="1" x14ac:dyDescent="0.3">
      <c r="A599" s="274" t="s">
        <v>762</v>
      </c>
      <c r="B599" s="323" t="s">
        <v>763</v>
      </c>
      <c r="C599" s="477"/>
      <c r="D599" s="30">
        <f>D600</f>
        <v>628.5</v>
      </c>
      <c r="E599" s="30">
        <f t="shared" si="134"/>
        <v>29206</v>
      </c>
      <c r="F599" s="30">
        <f t="shared" si="134"/>
        <v>29206</v>
      </c>
      <c r="G599" s="156"/>
    </row>
    <row r="600" spans="1:7" s="184" customFormat="1" x14ac:dyDescent="0.3">
      <c r="A600" s="270" t="s">
        <v>122</v>
      </c>
      <c r="B600" s="323" t="s">
        <v>763</v>
      </c>
      <c r="C600" s="451">
        <v>200</v>
      </c>
      <c r="D600" s="30">
        <f>D601</f>
        <v>628.5</v>
      </c>
      <c r="E600" s="30">
        <f t="shared" si="134"/>
        <v>29206</v>
      </c>
      <c r="F600" s="30">
        <f t="shared" si="134"/>
        <v>29206</v>
      </c>
      <c r="G600" s="156"/>
    </row>
    <row r="601" spans="1:7" s="184" customFormat="1" x14ac:dyDescent="0.3">
      <c r="A601" s="270" t="s">
        <v>53</v>
      </c>
      <c r="B601" s="323" t="s">
        <v>763</v>
      </c>
      <c r="C601" s="477">
        <v>240</v>
      </c>
      <c r="D601" s="30">
        <f>'Функц. 2024-2026'!F493</f>
        <v>628.5</v>
      </c>
      <c r="E601" s="143">
        <f>'Функц. 2024-2026'!H493</f>
        <v>29206</v>
      </c>
      <c r="F601" s="143">
        <f>'Функц. 2024-2026'!J493</f>
        <v>29206</v>
      </c>
      <c r="G601" s="156"/>
    </row>
    <row r="602" spans="1:7" x14ac:dyDescent="0.3">
      <c r="A602" s="296" t="s">
        <v>640</v>
      </c>
      <c r="B602" s="323" t="s">
        <v>639</v>
      </c>
      <c r="C602" s="303"/>
      <c r="D602" s="30">
        <f t="shared" ref="D602:F603" si="135">D603</f>
        <v>29500</v>
      </c>
      <c r="E602" s="143">
        <f t="shared" si="135"/>
        <v>25543.300000000003</v>
      </c>
      <c r="F602" s="143">
        <f t="shared" si="135"/>
        <v>25543.300000000003</v>
      </c>
      <c r="G602" s="156"/>
    </row>
    <row r="603" spans="1:7" x14ac:dyDescent="0.3">
      <c r="A603" s="270" t="s">
        <v>122</v>
      </c>
      <c r="B603" s="323" t="s">
        <v>639</v>
      </c>
      <c r="C603" s="305">
        <v>200</v>
      </c>
      <c r="D603" s="30">
        <f t="shared" si="135"/>
        <v>29500</v>
      </c>
      <c r="E603" s="143">
        <f t="shared" si="135"/>
        <v>25543.300000000003</v>
      </c>
      <c r="F603" s="143">
        <f t="shared" si="135"/>
        <v>25543.300000000003</v>
      </c>
      <c r="G603" s="156"/>
    </row>
    <row r="604" spans="1:7" x14ac:dyDescent="0.3">
      <c r="A604" s="270" t="s">
        <v>53</v>
      </c>
      <c r="B604" s="323" t="s">
        <v>639</v>
      </c>
      <c r="C604" s="303">
        <v>240</v>
      </c>
      <c r="D604" s="30">
        <f>'Функц. 2024-2026'!F496</f>
        <v>29500</v>
      </c>
      <c r="E604" s="143">
        <f>'Функц. 2024-2026'!H496</f>
        <v>25543.300000000003</v>
      </c>
      <c r="F604" s="143">
        <f>'Функц. 2024-2026'!J496</f>
        <v>25543.300000000003</v>
      </c>
      <c r="G604" s="156"/>
    </row>
    <row r="605" spans="1:7" s="184" customFormat="1" x14ac:dyDescent="0.3">
      <c r="A605" s="270" t="s">
        <v>481</v>
      </c>
      <c r="B605" s="323" t="s">
        <v>441</v>
      </c>
      <c r="C605" s="303"/>
      <c r="D605" s="30">
        <f t="shared" ref="D605:F606" si="136">D606</f>
        <v>30293.5</v>
      </c>
      <c r="E605" s="143">
        <f t="shared" si="136"/>
        <v>23427.9</v>
      </c>
      <c r="F605" s="143">
        <f t="shared" si="136"/>
        <v>22783.5</v>
      </c>
      <c r="G605" s="156"/>
    </row>
    <row r="606" spans="1:7" s="184" customFormat="1" x14ac:dyDescent="0.3">
      <c r="A606" s="270" t="s">
        <v>122</v>
      </c>
      <c r="B606" s="323" t="s">
        <v>441</v>
      </c>
      <c r="C606" s="305">
        <v>200</v>
      </c>
      <c r="D606" s="30">
        <f t="shared" si="136"/>
        <v>30293.5</v>
      </c>
      <c r="E606" s="143">
        <f t="shared" si="136"/>
        <v>23427.9</v>
      </c>
      <c r="F606" s="143">
        <f t="shared" si="136"/>
        <v>22783.5</v>
      </c>
      <c r="G606" s="156"/>
    </row>
    <row r="607" spans="1:7" s="184" customFormat="1" x14ac:dyDescent="0.3">
      <c r="A607" s="270" t="s">
        <v>53</v>
      </c>
      <c r="B607" s="323" t="s">
        <v>441</v>
      </c>
      <c r="C607" s="303">
        <v>240</v>
      </c>
      <c r="D607" s="30">
        <f>'Функц. 2024-2026'!F499</f>
        <v>30293.5</v>
      </c>
      <c r="E607" s="143">
        <f>'Функц. 2024-2026'!H499</f>
        <v>23427.9</v>
      </c>
      <c r="F607" s="143">
        <f>'Функц. 2024-2026'!J499</f>
        <v>22783.5</v>
      </c>
      <c r="G607" s="156"/>
    </row>
    <row r="608" spans="1:7" s="184" customFormat="1" ht="31.2" x14ac:dyDescent="0.3">
      <c r="A608" s="274" t="s">
        <v>746</v>
      </c>
      <c r="B608" s="323" t="s">
        <v>747</v>
      </c>
      <c r="C608" s="303"/>
      <c r="D608" s="30">
        <f t="shared" ref="D608:F609" si="137">D609</f>
        <v>29577.5</v>
      </c>
      <c r="E608" s="30">
        <f t="shared" si="137"/>
        <v>0</v>
      </c>
      <c r="F608" s="30">
        <f t="shared" si="137"/>
        <v>0</v>
      </c>
      <c r="G608" s="156"/>
    </row>
    <row r="609" spans="1:7" s="184" customFormat="1" x14ac:dyDescent="0.3">
      <c r="A609" s="270" t="s">
        <v>122</v>
      </c>
      <c r="B609" s="323" t="s">
        <v>747</v>
      </c>
      <c r="C609" s="305">
        <v>200</v>
      </c>
      <c r="D609" s="30">
        <f t="shared" si="137"/>
        <v>29577.5</v>
      </c>
      <c r="E609" s="30">
        <f t="shared" si="137"/>
        <v>0</v>
      </c>
      <c r="F609" s="30">
        <f t="shared" si="137"/>
        <v>0</v>
      </c>
      <c r="G609" s="156"/>
    </row>
    <row r="610" spans="1:7" s="184" customFormat="1" x14ac:dyDescent="0.3">
      <c r="A610" s="270" t="s">
        <v>53</v>
      </c>
      <c r="B610" s="323" t="s">
        <v>747</v>
      </c>
      <c r="C610" s="303">
        <v>240</v>
      </c>
      <c r="D610" s="30">
        <f>'Функц. 2024-2026'!F502</f>
        <v>29577.5</v>
      </c>
      <c r="E610" s="143">
        <f>'Функц. 2024-2026'!H502</f>
        <v>0</v>
      </c>
      <c r="F610" s="143">
        <f>'Функц. 2024-2026'!J502</f>
        <v>0</v>
      </c>
      <c r="G610" s="156"/>
    </row>
    <row r="611" spans="1:7" s="184" customFormat="1" ht="31.2" x14ac:dyDescent="0.3">
      <c r="A611" s="270" t="s">
        <v>750</v>
      </c>
      <c r="B611" s="323" t="s">
        <v>749</v>
      </c>
      <c r="C611" s="477"/>
      <c r="D611" s="30">
        <f t="shared" ref="D611:F612" si="138">D612</f>
        <v>14433.1</v>
      </c>
      <c r="E611" s="30">
        <f t="shared" si="138"/>
        <v>0</v>
      </c>
      <c r="F611" s="30">
        <f t="shared" si="138"/>
        <v>0</v>
      </c>
      <c r="G611" s="156"/>
    </row>
    <row r="612" spans="1:7" s="184" customFormat="1" x14ac:dyDescent="0.3">
      <c r="A612" s="270" t="s">
        <v>122</v>
      </c>
      <c r="B612" s="323" t="s">
        <v>749</v>
      </c>
      <c r="C612" s="451">
        <v>200</v>
      </c>
      <c r="D612" s="30">
        <f t="shared" si="138"/>
        <v>14433.1</v>
      </c>
      <c r="E612" s="30">
        <f t="shared" si="138"/>
        <v>0</v>
      </c>
      <c r="F612" s="30">
        <f t="shared" si="138"/>
        <v>0</v>
      </c>
      <c r="G612" s="156"/>
    </row>
    <row r="613" spans="1:7" s="184" customFormat="1" x14ac:dyDescent="0.3">
      <c r="A613" s="270" t="s">
        <v>53</v>
      </c>
      <c r="B613" s="323" t="s">
        <v>749</v>
      </c>
      <c r="C613" s="477">
        <v>240</v>
      </c>
      <c r="D613" s="30">
        <f>'Функц. 2024-2026'!F505</f>
        <v>14433.1</v>
      </c>
      <c r="E613" s="30">
        <f>'Функц. 2024-2026'!G505</f>
        <v>0</v>
      </c>
      <c r="F613" s="30">
        <f>'Функц. 2024-2026'!H505</f>
        <v>0</v>
      </c>
      <c r="G613" s="156"/>
    </row>
    <row r="614" spans="1:7" s="184" customFormat="1" x14ac:dyDescent="0.3">
      <c r="A614" s="270" t="s">
        <v>744</v>
      </c>
      <c r="B614" s="323" t="s">
        <v>745</v>
      </c>
      <c r="C614" s="477"/>
      <c r="D614" s="30">
        <f t="shared" ref="D614:F615" si="139">D615</f>
        <v>13208.900000000001</v>
      </c>
      <c r="E614" s="30">
        <f t="shared" si="139"/>
        <v>0</v>
      </c>
      <c r="F614" s="30">
        <f t="shared" si="139"/>
        <v>0</v>
      </c>
      <c r="G614" s="156"/>
    </row>
    <row r="615" spans="1:7" s="184" customFormat="1" x14ac:dyDescent="0.3">
      <c r="A615" s="270" t="s">
        <v>122</v>
      </c>
      <c r="B615" s="323" t="s">
        <v>745</v>
      </c>
      <c r="C615" s="451">
        <v>200</v>
      </c>
      <c r="D615" s="30">
        <f t="shared" si="139"/>
        <v>13208.900000000001</v>
      </c>
      <c r="E615" s="30">
        <f t="shared" si="139"/>
        <v>0</v>
      </c>
      <c r="F615" s="30">
        <f t="shared" si="139"/>
        <v>0</v>
      </c>
      <c r="G615" s="156"/>
    </row>
    <row r="616" spans="1:7" s="184" customFormat="1" x14ac:dyDescent="0.3">
      <c r="A616" s="270" t="s">
        <v>53</v>
      </c>
      <c r="B616" s="323" t="s">
        <v>745</v>
      </c>
      <c r="C616" s="477">
        <v>240</v>
      </c>
      <c r="D616" s="30">
        <f>'Функц. 2024-2026'!F508</f>
        <v>13208.900000000001</v>
      </c>
      <c r="E616" s="143">
        <f>'Функц. 2024-2026'!H508</f>
        <v>0</v>
      </c>
      <c r="F616" s="143">
        <f>'Функц. 2024-2026'!J508</f>
        <v>0</v>
      </c>
      <c r="G616" s="156"/>
    </row>
    <row r="617" spans="1:7" ht="31.2" x14ac:dyDescent="0.3">
      <c r="A617" s="296" t="s">
        <v>653</v>
      </c>
      <c r="B617" s="323" t="s">
        <v>459</v>
      </c>
      <c r="C617" s="303"/>
      <c r="D617" s="30">
        <f t="shared" ref="D617:F618" si="140">D618</f>
        <v>163866.70000000001</v>
      </c>
      <c r="E617" s="143">
        <f t="shared" si="140"/>
        <v>92952.200000000012</v>
      </c>
      <c r="F617" s="143">
        <f t="shared" si="140"/>
        <v>144747.90000000002</v>
      </c>
      <c r="G617" s="156"/>
    </row>
    <row r="618" spans="1:7" ht="31.2" x14ac:dyDescent="0.3">
      <c r="A618" s="292" t="s">
        <v>62</v>
      </c>
      <c r="B618" s="323" t="s">
        <v>459</v>
      </c>
      <c r="C618" s="305">
        <v>600</v>
      </c>
      <c r="D618" s="30">
        <f t="shared" si="140"/>
        <v>163866.70000000001</v>
      </c>
      <c r="E618" s="143">
        <f t="shared" si="140"/>
        <v>92952.200000000012</v>
      </c>
      <c r="F618" s="143">
        <f t="shared" si="140"/>
        <v>144747.90000000002</v>
      </c>
      <c r="G618" s="156"/>
    </row>
    <row r="619" spans="1:7" x14ac:dyDescent="0.3">
      <c r="A619" s="292" t="s">
        <v>63</v>
      </c>
      <c r="B619" s="323" t="s">
        <v>459</v>
      </c>
      <c r="C619" s="303">
        <v>610</v>
      </c>
      <c r="D619" s="30">
        <f>'Функц. 2024-2026'!F511</f>
        <v>163866.70000000001</v>
      </c>
      <c r="E619" s="143">
        <f>'Функц. 2024-2026'!H511</f>
        <v>92952.200000000012</v>
      </c>
      <c r="F619" s="143">
        <f>'Функц. 2024-2026'!J511</f>
        <v>144747.90000000002</v>
      </c>
      <c r="G619" s="156"/>
    </row>
    <row r="620" spans="1:7" s="184" customFormat="1" ht="31.2" x14ac:dyDescent="0.3">
      <c r="A620" s="292" t="s">
        <v>346</v>
      </c>
      <c r="B620" s="323" t="s">
        <v>599</v>
      </c>
      <c r="C620" s="303"/>
      <c r="D620" s="30">
        <f>D621+D623</f>
        <v>1474</v>
      </c>
      <c r="E620" s="30">
        <f>E621+E623</f>
        <v>1474</v>
      </c>
      <c r="F620" s="30">
        <f>F621+F623</f>
        <v>1474</v>
      </c>
      <c r="G620" s="156"/>
    </row>
    <row r="621" spans="1:7" s="184" customFormat="1" ht="46.8" x14ac:dyDescent="0.3">
      <c r="A621" s="292" t="s">
        <v>41</v>
      </c>
      <c r="B621" s="323" t="s">
        <v>599</v>
      </c>
      <c r="C621" s="303">
        <v>100</v>
      </c>
      <c r="D621" s="30">
        <f>D622</f>
        <v>1421</v>
      </c>
      <c r="E621" s="30">
        <f>E622</f>
        <v>1421</v>
      </c>
      <c r="F621" s="30">
        <f>F622</f>
        <v>1421</v>
      </c>
      <c r="G621" s="156"/>
    </row>
    <row r="622" spans="1:7" s="184" customFormat="1" x14ac:dyDescent="0.3">
      <c r="A622" s="292" t="s">
        <v>98</v>
      </c>
      <c r="B622" s="323" t="s">
        <v>599</v>
      </c>
      <c r="C622" s="303">
        <v>120</v>
      </c>
      <c r="D622" s="30">
        <f>'Функц. 2024-2026'!F527</f>
        <v>1421</v>
      </c>
      <c r="E622" s="143">
        <f>'Функц. 2024-2026'!H527</f>
        <v>1421</v>
      </c>
      <c r="F622" s="143">
        <f>'Функц. 2024-2026'!K527</f>
        <v>1421</v>
      </c>
      <c r="G622" s="156"/>
    </row>
    <row r="623" spans="1:7" s="184" customFormat="1" x14ac:dyDescent="0.3">
      <c r="A623" s="292" t="s">
        <v>122</v>
      </c>
      <c r="B623" s="323" t="s">
        <v>599</v>
      </c>
      <c r="C623" s="303">
        <v>200</v>
      </c>
      <c r="D623" s="30">
        <f>D624</f>
        <v>53</v>
      </c>
      <c r="E623" s="30">
        <f>E624</f>
        <v>53</v>
      </c>
      <c r="F623" s="30">
        <f>F624</f>
        <v>53</v>
      </c>
      <c r="G623" s="156"/>
    </row>
    <row r="624" spans="1:7" s="184" customFormat="1" x14ac:dyDescent="0.3">
      <c r="A624" s="292" t="s">
        <v>53</v>
      </c>
      <c r="B624" s="323" t="s">
        <v>599</v>
      </c>
      <c r="C624" s="303">
        <v>240</v>
      </c>
      <c r="D624" s="30">
        <f>'Функц. 2024-2026'!F529</f>
        <v>53</v>
      </c>
      <c r="E624" s="143">
        <f>'Функц. 2024-2026'!H529</f>
        <v>53</v>
      </c>
      <c r="F624" s="143">
        <f>'Функц. 2024-2026'!K529</f>
        <v>53</v>
      </c>
      <c r="G624" s="156"/>
    </row>
    <row r="625" spans="1:30" s="184" customFormat="1" x14ac:dyDescent="0.3">
      <c r="A625" s="270" t="s">
        <v>470</v>
      </c>
      <c r="B625" s="323" t="s">
        <v>706</v>
      </c>
      <c r="C625" s="303"/>
      <c r="D625" s="30">
        <f t="shared" ref="D625:F626" si="141">D626</f>
        <v>1317.5</v>
      </c>
      <c r="E625" s="30">
        <f t="shared" si="141"/>
        <v>6112.5</v>
      </c>
      <c r="F625" s="30">
        <f t="shared" si="141"/>
        <v>6112.5</v>
      </c>
      <c r="G625" s="156"/>
    </row>
    <row r="626" spans="1:30" s="184" customFormat="1" x14ac:dyDescent="0.3">
      <c r="A626" s="270" t="s">
        <v>122</v>
      </c>
      <c r="B626" s="323" t="s">
        <v>706</v>
      </c>
      <c r="C626" s="305">
        <v>200</v>
      </c>
      <c r="D626" s="30">
        <f t="shared" si="141"/>
        <v>1317.5</v>
      </c>
      <c r="E626" s="30">
        <f t="shared" si="141"/>
        <v>6112.5</v>
      </c>
      <c r="F626" s="30">
        <f t="shared" si="141"/>
        <v>6112.5</v>
      </c>
      <c r="G626" s="156"/>
    </row>
    <row r="627" spans="1:30" s="184" customFormat="1" x14ac:dyDescent="0.3">
      <c r="A627" s="270" t="s">
        <v>53</v>
      </c>
      <c r="B627" s="323" t="s">
        <v>706</v>
      </c>
      <c r="C627" s="303">
        <v>240</v>
      </c>
      <c r="D627" s="30">
        <f>'Функц. 2024-2026'!F514</f>
        <v>1317.5</v>
      </c>
      <c r="E627" s="143">
        <f>'Функц. 2024-2026'!H514</f>
        <v>6112.5</v>
      </c>
      <c r="F627" s="143">
        <f>'Функц. 2024-2026'!J514</f>
        <v>6112.5</v>
      </c>
      <c r="G627" s="156"/>
    </row>
    <row r="628" spans="1:30" s="184" customFormat="1" x14ac:dyDescent="0.3">
      <c r="A628" s="270" t="s">
        <v>488</v>
      </c>
      <c r="B628" s="323" t="s">
        <v>707</v>
      </c>
      <c r="C628" s="311"/>
      <c r="D628" s="30">
        <f t="shared" ref="D628:F629" si="142">D629</f>
        <v>10982.6</v>
      </c>
      <c r="E628" s="30">
        <f t="shared" si="142"/>
        <v>7920.8</v>
      </c>
      <c r="F628" s="30">
        <f t="shared" si="142"/>
        <v>7920.8</v>
      </c>
      <c r="G628" s="156"/>
    </row>
    <row r="629" spans="1:30" s="184" customFormat="1" x14ac:dyDescent="0.3">
      <c r="A629" s="270" t="s">
        <v>122</v>
      </c>
      <c r="B629" s="323" t="s">
        <v>707</v>
      </c>
      <c r="C629" s="311" t="s">
        <v>37</v>
      </c>
      <c r="D629" s="30">
        <f t="shared" si="142"/>
        <v>10982.6</v>
      </c>
      <c r="E629" s="30">
        <f t="shared" si="142"/>
        <v>7920.8</v>
      </c>
      <c r="F629" s="30">
        <f t="shared" si="142"/>
        <v>7920.8</v>
      </c>
      <c r="G629" s="156"/>
    </row>
    <row r="630" spans="1:30" s="184" customFormat="1" x14ac:dyDescent="0.3">
      <c r="A630" s="270" t="s">
        <v>53</v>
      </c>
      <c r="B630" s="323" t="s">
        <v>707</v>
      </c>
      <c r="C630" s="311" t="s">
        <v>67</v>
      </c>
      <c r="D630" s="30">
        <f>'Функц. 2024-2026'!F335</f>
        <v>10982.6</v>
      </c>
      <c r="E630" s="143">
        <f>'Функц. 2024-2026'!H335</f>
        <v>7920.8</v>
      </c>
      <c r="F630" s="143">
        <f>'Функц. 2024-2026'!J335</f>
        <v>7920.8</v>
      </c>
      <c r="G630" s="156"/>
    </row>
    <row r="631" spans="1:30" s="683" customFormat="1" x14ac:dyDescent="0.3">
      <c r="A631" s="565" t="s">
        <v>841</v>
      </c>
      <c r="B631" s="573" t="s">
        <v>842</v>
      </c>
      <c r="C631" s="592"/>
      <c r="D631" s="672">
        <f>D632</f>
        <v>395.4</v>
      </c>
      <c r="E631" s="672">
        <f t="shared" ref="E631:F632" si="143">E632</f>
        <v>593.1</v>
      </c>
      <c r="F631" s="672">
        <f t="shared" si="143"/>
        <v>0</v>
      </c>
      <c r="G631" s="685"/>
    </row>
    <row r="632" spans="1:30" s="683" customFormat="1" x14ac:dyDescent="0.3">
      <c r="A632" s="565" t="s">
        <v>122</v>
      </c>
      <c r="B632" s="573" t="s">
        <v>842</v>
      </c>
      <c r="C632" s="592" t="s">
        <v>37</v>
      </c>
      <c r="D632" s="672">
        <f>D633</f>
        <v>395.4</v>
      </c>
      <c r="E632" s="672">
        <f t="shared" si="143"/>
        <v>593.1</v>
      </c>
      <c r="F632" s="672">
        <f t="shared" si="143"/>
        <v>0</v>
      </c>
      <c r="G632" s="672">
        <f t="shared" ref="G632:AD632" si="144">G633</f>
        <v>0</v>
      </c>
      <c r="H632" s="672">
        <f t="shared" si="144"/>
        <v>0</v>
      </c>
      <c r="I632" s="672">
        <f t="shared" si="144"/>
        <v>0</v>
      </c>
      <c r="J632" s="672">
        <f t="shared" si="144"/>
        <v>0</v>
      </c>
      <c r="K632" s="672">
        <f t="shared" si="144"/>
        <v>0</v>
      </c>
      <c r="L632" s="672">
        <f t="shared" si="144"/>
        <v>0</v>
      </c>
      <c r="M632" s="672">
        <f t="shared" si="144"/>
        <v>0</v>
      </c>
      <c r="N632" s="672">
        <f t="shared" si="144"/>
        <v>0</v>
      </c>
      <c r="O632" s="672">
        <f t="shared" si="144"/>
        <v>0</v>
      </c>
      <c r="P632" s="672">
        <f t="shared" si="144"/>
        <v>0</v>
      </c>
      <c r="Q632" s="672">
        <f t="shared" si="144"/>
        <v>0</v>
      </c>
      <c r="R632" s="672">
        <f t="shared" si="144"/>
        <v>0</v>
      </c>
      <c r="S632" s="672">
        <f t="shared" si="144"/>
        <v>0</v>
      </c>
      <c r="T632" s="672">
        <f t="shared" si="144"/>
        <v>0</v>
      </c>
      <c r="U632" s="672">
        <f t="shared" si="144"/>
        <v>0</v>
      </c>
      <c r="V632" s="672">
        <f t="shared" si="144"/>
        <v>0</v>
      </c>
      <c r="W632" s="672">
        <f t="shared" si="144"/>
        <v>0</v>
      </c>
      <c r="X632" s="672">
        <f t="shared" si="144"/>
        <v>0</v>
      </c>
      <c r="Y632" s="672">
        <f t="shared" si="144"/>
        <v>0</v>
      </c>
      <c r="Z632" s="672">
        <f t="shared" si="144"/>
        <v>0</v>
      </c>
      <c r="AA632" s="672">
        <f t="shared" si="144"/>
        <v>0</v>
      </c>
      <c r="AB632" s="672">
        <f t="shared" si="144"/>
        <v>0</v>
      </c>
      <c r="AC632" s="672">
        <f t="shared" si="144"/>
        <v>0</v>
      </c>
      <c r="AD632" s="672">
        <f t="shared" si="144"/>
        <v>0</v>
      </c>
    </row>
    <row r="633" spans="1:30" s="683" customFormat="1" x14ac:dyDescent="0.3">
      <c r="A633" s="565" t="s">
        <v>53</v>
      </c>
      <c r="B633" s="573" t="s">
        <v>842</v>
      </c>
      <c r="C633" s="592" t="s">
        <v>67</v>
      </c>
      <c r="D633" s="672">
        <f>'Функц. 2024-2026'!F435</f>
        <v>395.4</v>
      </c>
      <c r="E633" s="143">
        <f>'Функц. 2024-2026'!H435</f>
        <v>593.1</v>
      </c>
      <c r="F633" s="143">
        <f>'Функц. 2024-2026'!J435</f>
        <v>0</v>
      </c>
      <c r="G633" s="685"/>
    </row>
    <row r="634" spans="1:30" s="184" customFormat="1" ht="31.2" x14ac:dyDescent="0.3">
      <c r="A634" s="296" t="s">
        <v>338</v>
      </c>
      <c r="B634" s="323" t="s">
        <v>600</v>
      </c>
      <c r="C634" s="305"/>
      <c r="D634" s="30">
        <f>D635</f>
        <v>100</v>
      </c>
      <c r="E634" s="30">
        <f>E635</f>
        <v>100</v>
      </c>
      <c r="F634" s="30">
        <f>F635</f>
        <v>100</v>
      </c>
      <c r="G634" s="156"/>
    </row>
    <row r="635" spans="1:30" s="184" customFormat="1" x14ac:dyDescent="0.3">
      <c r="A635" s="296" t="s">
        <v>366</v>
      </c>
      <c r="B635" s="323" t="s">
        <v>601</v>
      </c>
      <c r="C635" s="305"/>
      <c r="D635" s="30">
        <f t="shared" ref="D635:F636" si="145">D636</f>
        <v>100</v>
      </c>
      <c r="E635" s="143">
        <f t="shared" si="145"/>
        <v>100</v>
      </c>
      <c r="F635" s="143">
        <f t="shared" si="145"/>
        <v>100</v>
      </c>
      <c r="G635" s="156"/>
    </row>
    <row r="636" spans="1:30" s="184" customFormat="1" x14ac:dyDescent="0.3">
      <c r="A636" s="292" t="s">
        <v>122</v>
      </c>
      <c r="B636" s="323" t="s">
        <v>601</v>
      </c>
      <c r="C636" s="311" t="s">
        <v>37</v>
      </c>
      <c r="D636" s="30">
        <f t="shared" si="145"/>
        <v>100</v>
      </c>
      <c r="E636" s="143">
        <f t="shared" si="145"/>
        <v>100</v>
      </c>
      <c r="F636" s="143">
        <f t="shared" si="145"/>
        <v>100</v>
      </c>
      <c r="G636" s="156"/>
    </row>
    <row r="637" spans="1:30" s="184" customFormat="1" x14ac:dyDescent="0.3">
      <c r="A637" s="292" t="s">
        <v>53</v>
      </c>
      <c r="B637" s="323" t="s">
        <v>601</v>
      </c>
      <c r="C637" s="311" t="s">
        <v>67</v>
      </c>
      <c r="D637" s="30">
        <f>'Функц. 2024-2026'!F384</f>
        <v>100</v>
      </c>
      <c r="E637" s="143">
        <f>'Функц. 2024-2026'!H384</f>
        <v>100</v>
      </c>
      <c r="F637" s="143">
        <f>'Функц. 2024-2026'!J384</f>
        <v>100</v>
      </c>
      <c r="G637" s="156"/>
    </row>
    <row r="638" spans="1:30" s="184" customFormat="1" ht="31.2" x14ac:dyDescent="0.3">
      <c r="A638" s="274" t="s">
        <v>339</v>
      </c>
      <c r="B638" s="323" t="s">
        <v>598</v>
      </c>
      <c r="C638" s="305"/>
      <c r="D638" s="30">
        <f t="shared" ref="D638:F640" si="146">D639</f>
        <v>2664</v>
      </c>
      <c r="E638" s="30">
        <f t="shared" si="146"/>
        <v>0</v>
      </c>
      <c r="F638" s="30">
        <f t="shared" si="146"/>
        <v>0</v>
      </c>
      <c r="G638" s="156"/>
    </row>
    <row r="639" spans="1:30" s="184" customFormat="1" x14ac:dyDescent="0.3">
      <c r="A639" s="274" t="s">
        <v>688</v>
      </c>
      <c r="B639" s="323" t="s">
        <v>705</v>
      </c>
      <c r="C639" s="311"/>
      <c r="D639" s="30">
        <f t="shared" si="146"/>
        <v>2664</v>
      </c>
      <c r="E639" s="30">
        <f t="shared" si="146"/>
        <v>0</v>
      </c>
      <c r="F639" s="30">
        <f t="shared" si="146"/>
        <v>0</v>
      </c>
      <c r="G639" s="156"/>
    </row>
    <row r="640" spans="1:30" s="184" customFormat="1" x14ac:dyDescent="0.3">
      <c r="A640" s="270" t="s">
        <v>42</v>
      </c>
      <c r="B640" s="323" t="s">
        <v>705</v>
      </c>
      <c r="C640" s="311" t="s">
        <v>371</v>
      </c>
      <c r="D640" s="30">
        <f t="shared" si="146"/>
        <v>2664</v>
      </c>
      <c r="E640" s="30">
        <f t="shared" si="146"/>
        <v>0</v>
      </c>
      <c r="F640" s="30">
        <f t="shared" si="146"/>
        <v>0</v>
      </c>
      <c r="G640" s="156"/>
    </row>
    <row r="641" spans="1:7" s="184" customFormat="1" ht="31.2" x14ac:dyDescent="0.3">
      <c r="A641" s="270" t="s">
        <v>123</v>
      </c>
      <c r="B641" s="323" t="s">
        <v>705</v>
      </c>
      <c r="C641" s="311" t="s">
        <v>372</v>
      </c>
      <c r="D641" s="30">
        <f>'Функц. 2024-2026'!F388</f>
        <v>2664</v>
      </c>
      <c r="E641" s="143">
        <f>'Функц. 2024-2026'!H388</f>
        <v>0</v>
      </c>
      <c r="F641" s="143">
        <f>'Функц. 2024-2026'!J388</f>
        <v>0</v>
      </c>
      <c r="G641" s="156"/>
    </row>
    <row r="642" spans="1:7" s="184" customFormat="1" x14ac:dyDescent="0.3">
      <c r="A642" s="274" t="s">
        <v>401</v>
      </c>
      <c r="B642" s="539" t="s">
        <v>469</v>
      </c>
      <c r="C642" s="303"/>
      <c r="D642" s="30">
        <f t="shared" ref="D642:F644" si="147">D643</f>
        <v>32149.4</v>
      </c>
      <c r="E642" s="143">
        <f t="shared" si="147"/>
        <v>8060.4</v>
      </c>
      <c r="F642" s="143">
        <f t="shared" si="147"/>
        <v>8060.4</v>
      </c>
      <c r="G642" s="156"/>
    </row>
    <row r="643" spans="1:7" s="184" customFormat="1" x14ac:dyDescent="0.3">
      <c r="A643" s="270" t="s">
        <v>430</v>
      </c>
      <c r="B643" s="429" t="s">
        <v>710</v>
      </c>
      <c r="C643" s="303"/>
      <c r="D643" s="30">
        <f t="shared" si="147"/>
        <v>32149.4</v>
      </c>
      <c r="E643" s="143">
        <f t="shared" si="147"/>
        <v>8060.4</v>
      </c>
      <c r="F643" s="143">
        <f t="shared" si="147"/>
        <v>8060.4</v>
      </c>
      <c r="G643" s="156"/>
    </row>
    <row r="644" spans="1:7" s="184" customFormat="1" x14ac:dyDescent="0.3">
      <c r="A644" s="270" t="s">
        <v>122</v>
      </c>
      <c r="B644" s="429" t="s">
        <v>710</v>
      </c>
      <c r="C644" s="303">
        <v>200</v>
      </c>
      <c r="D644" s="30">
        <f t="shared" si="147"/>
        <v>32149.4</v>
      </c>
      <c r="E644" s="143">
        <f t="shared" si="147"/>
        <v>8060.4</v>
      </c>
      <c r="F644" s="143">
        <f t="shared" si="147"/>
        <v>8060.4</v>
      </c>
      <c r="G644" s="156"/>
    </row>
    <row r="645" spans="1:7" s="184" customFormat="1" x14ac:dyDescent="0.3">
      <c r="A645" s="270" t="s">
        <v>53</v>
      </c>
      <c r="B645" s="429" t="s">
        <v>710</v>
      </c>
      <c r="C645" s="303">
        <v>240</v>
      </c>
      <c r="D645" s="30">
        <f>'Функц. 2024-2026'!F339</f>
        <v>32149.4</v>
      </c>
      <c r="E645" s="143">
        <f>'Функц. 2024-2026'!H339</f>
        <v>8060.4</v>
      </c>
      <c r="F645" s="143">
        <f>'Функц. 2024-2026'!J339</f>
        <v>8060.4</v>
      </c>
      <c r="G645" s="156"/>
    </row>
    <row r="646" spans="1:7" x14ac:dyDescent="0.3">
      <c r="A646" s="294" t="s">
        <v>196</v>
      </c>
      <c r="B646" s="323" t="s">
        <v>337</v>
      </c>
      <c r="C646" s="303"/>
      <c r="D646" s="30">
        <f t="shared" ref="D646:F647" si="148">D647</f>
        <v>25434.5</v>
      </c>
      <c r="E646" s="30">
        <f t="shared" si="148"/>
        <v>21938.7</v>
      </c>
      <c r="F646" s="30">
        <f t="shared" si="148"/>
        <v>21938.7</v>
      </c>
      <c r="G646" s="156"/>
    </row>
    <row r="647" spans="1:7" ht="31.2" x14ac:dyDescent="0.3">
      <c r="A647" s="294" t="s">
        <v>198</v>
      </c>
      <c r="B647" s="323" t="s">
        <v>340</v>
      </c>
      <c r="C647" s="303"/>
      <c r="D647" s="30">
        <f t="shared" si="148"/>
        <v>25434.5</v>
      </c>
      <c r="E647" s="30">
        <f t="shared" si="148"/>
        <v>21938.7</v>
      </c>
      <c r="F647" s="30">
        <f t="shared" si="148"/>
        <v>21938.7</v>
      </c>
      <c r="G647" s="156"/>
    </row>
    <row r="648" spans="1:7" x14ac:dyDescent="0.3">
      <c r="A648" s="296" t="s">
        <v>212</v>
      </c>
      <c r="B648" s="323" t="s">
        <v>602</v>
      </c>
      <c r="C648" s="303"/>
      <c r="D648" s="30">
        <f>D649+D654+D657</f>
        <v>25434.5</v>
      </c>
      <c r="E648" s="143">
        <f>E649+E654+E657</f>
        <v>21938.7</v>
      </c>
      <c r="F648" s="143">
        <f>F649+F654+F657</f>
        <v>21938.7</v>
      </c>
      <c r="G648" s="156"/>
    </row>
    <row r="649" spans="1:7" ht="31.2" x14ac:dyDescent="0.3">
      <c r="A649" s="292" t="s">
        <v>213</v>
      </c>
      <c r="B649" s="323" t="s">
        <v>603</v>
      </c>
      <c r="C649" s="482"/>
      <c r="D649" s="30">
        <f>D650+D652</f>
        <v>3610.5</v>
      </c>
      <c r="E649" s="30">
        <f>E650+E652</f>
        <v>2192.4</v>
      </c>
      <c r="F649" s="30">
        <f>F650+F652</f>
        <v>2192.4</v>
      </c>
      <c r="G649" s="156"/>
    </row>
    <row r="650" spans="1:7" x14ac:dyDescent="0.3">
      <c r="A650" s="292" t="s">
        <v>122</v>
      </c>
      <c r="B650" s="323" t="s">
        <v>603</v>
      </c>
      <c r="C650" s="303">
        <v>200</v>
      </c>
      <c r="D650" s="30">
        <f>D651</f>
        <v>2011</v>
      </c>
      <c r="E650" s="143">
        <f>E651</f>
        <v>2192.4</v>
      </c>
      <c r="F650" s="143">
        <f>F651</f>
        <v>2192.4</v>
      </c>
      <c r="G650" s="156"/>
    </row>
    <row r="651" spans="1:7" x14ac:dyDescent="0.3">
      <c r="A651" s="292" t="s">
        <v>53</v>
      </c>
      <c r="B651" s="323" t="s">
        <v>603</v>
      </c>
      <c r="C651" s="303">
        <v>240</v>
      </c>
      <c r="D651" s="30">
        <f>'Функц. 2024-2026'!F535</f>
        <v>2011</v>
      </c>
      <c r="E651" s="143">
        <f>'Функц. 2024-2026'!H535</f>
        <v>2192.4</v>
      </c>
      <c r="F651" s="143">
        <f>'Функц. 2024-2026'!J535</f>
        <v>2192.4</v>
      </c>
      <c r="G651" s="156"/>
    </row>
    <row r="652" spans="1:7" s="184" customFormat="1" x14ac:dyDescent="0.3">
      <c r="A652" s="270" t="s">
        <v>42</v>
      </c>
      <c r="B652" s="323" t="s">
        <v>603</v>
      </c>
      <c r="C652" s="303">
        <v>800</v>
      </c>
      <c r="D652" s="30">
        <f>D653</f>
        <v>1599.5</v>
      </c>
      <c r="E652" s="30">
        <f>E653</f>
        <v>0</v>
      </c>
      <c r="F652" s="30">
        <f>F653</f>
        <v>0</v>
      </c>
      <c r="G652" s="156"/>
    </row>
    <row r="653" spans="1:7" s="184" customFormat="1" x14ac:dyDescent="0.3">
      <c r="A653" s="270" t="s">
        <v>59</v>
      </c>
      <c r="B653" s="323" t="s">
        <v>603</v>
      </c>
      <c r="C653" s="303">
        <v>850</v>
      </c>
      <c r="D653" s="30">
        <f>'ведом. 2024-2026'!AD984</f>
        <v>1599.5</v>
      </c>
      <c r="E653" s="143">
        <v>0</v>
      </c>
      <c r="F653" s="143">
        <f>'Функц. 2024-2026'!J537</f>
        <v>0</v>
      </c>
      <c r="G653" s="156"/>
    </row>
    <row r="654" spans="1:7" ht="31.2" x14ac:dyDescent="0.3">
      <c r="A654" s="292" t="s">
        <v>214</v>
      </c>
      <c r="B654" s="323" t="s">
        <v>604</v>
      </c>
      <c r="C654" s="482"/>
      <c r="D654" s="30">
        <f t="shared" ref="D654:F655" si="149">D655</f>
        <v>13378.400000000001</v>
      </c>
      <c r="E654" s="143">
        <f t="shared" si="149"/>
        <v>12198.7</v>
      </c>
      <c r="F654" s="143">
        <f t="shared" si="149"/>
        <v>12198.7</v>
      </c>
      <c r="G654" s="156"/>
    </row>
    <row r="655" spans="1:7" ht="46.8" x14ac:dyDescent="0.3">
      <c r="A655" s="292" t="s">
        <v>41</v>
      </c>
      <c r="B655" s="323" t="s">
        <v>604</v>
      </c>
      <c r="C655" s="303">
        <v>100</v>
      </c>
      <c r="D655" s="30">
        <f t="shared" si="149"/>
        <v>13378.400000000001</v>
      </c>
      <c r="E655" s="143">
        <f t="shared" si="149"/>
        <v>12198.7</v>
      </c>
      <c r="F655" s="143">
        <f t="shared" si="149"/>
        <v>12198.7</v>
      </c>
      <c r="G655" s="156"/>
    </row>
    <row r="656" spans="1:7" x14ac:dyDescent="0.3">
      <c r="A656" s="292" t="s">
        <v>98</v>
      </c>
      <c r="B656" s="323" t="s">
        <v>604</v>
      </c>
      <c r="C656" s="303">
        <v>120</v>
      </c>
      <c r="D656" s="30">
        <f>'Функц. 2024-2026'!F540</f>
        <v>13378.400000000001</v>
      </c>
      <c r="E656" s="143">
        <f>'Функц. 2024-2026'!H540</f>
        <v>12198.7</v>
      </c>
      <c r="F656" s="143">
        <f>'Функц. 2024-2026'!J540</f>
        <v>12198.7</v>
      </c>
      <c r="G656" s="156"/>
    </row>
    <row r="657" spans="1:7" ht="31.2" x14ac:dyDescent="0.3">
      <c r="A657" s="292" t="s">
        <v>215</v>
      </c>
      <c r="B657" s="323" t="s">
        <v>605</v>
      </c>
      <c r="C657" s="482"/>
      <c r="D657" s="30">
        <f t="shared" ref="D657:F658" si="150">D658</f>
        <v>8445.6</v>
      </c>
      <c r="E657" s="143">
        <f t="shared" si="150"/>
        <v>7547.6</v>
      </c>
      <c r="F657" s="143">
        <f t="shared" si="150"/>
        <v>7547.6</v>
      </c>
      <c r="G657" s="156"/>
    </row>
    <row r="658" spans="1:7" ht="46.8" x14ac:dyDescent="0.3">
      <c r="A658" s="292" t="s">
        <v>41</v>
      </c>
      <c r="B658" s="323" t="s">
        <v>605</v>
      </c>
      <c r="C658" s="303">
        <v>100</v>
      </c>
      <c r="D658" s="30">
        <f t="shared" si="150"/>
        <v>8445.6</v>
      </c>
      <c r="E658" s="143">
        <f t="shared" si="150"/>
        <v>7547.6</v>
      </c>
      <c r="F658" s="143">
        <f t="shared" si="150"/>
        <v>7547.6</v>
      </c>
      <c r="G658" s="156"/>
    </row>
    <row r="659" spans="1:7" x14ac:dyDescent="0.3">
      <c r="A659" s="292" t="s">
        <v>98</v>
      </c>
      <c r="B659" s="323" t="s">
        <v>605</v>
      </c>
      <c r="C659" s="303">
        <v>120</v>
      </c>
      <c r="D659" s="30">
        <f>'Функц. 2024-2026'!F543</f>
        <v>8445.6</v>
      </c>
      <c r="E659" s="143">
        <f>'Функц. 2024-2026'!H543</f>
        <v>7547.6</v>
      </c>
      <c r="F659" s="143">
        <f>'Функц. 2024-2026'!J543</f>
        <v>7547.6</v>
      </c>
      <c r="G659" s="156"/>
    </row>
    <row r="660" spans="1:7" s="184" customFormat="1" x14ac:dyDescent="0.3">
      <c r="A660" s="292" t="s">
        <v>814</v>
      </c>
      <c r="B660" s="323" t="s">
        <v>754</v>
      </c>
      <c r="C660" s="488"/>
      <c r="D660" s="30">
        <f>D661</f>
        <v>550</v>
      </c>
      <c r="E660" s="30">
        <f t="shared" ref="E660:F664" si="151">E661</f>
        <v>0</v>
      </c>
      <c r="F660" s="30">
        <f t="shared" si="151"/>
        <v>0</v>
      </c>
      <c r="G660" s="156"/>
    </row>
    <row r="661" spans="1:7" s="184" customFormat="1" ht="31.2" x14ac:dyDescent="0.3">
      <c r="A661" s="292" t="s">
        <v>753</v>
      </c>
      <c r="B661" s="323" t="s">
        <v>755</v>
      </c>
      <c r="C661" s="488"/>
      <c r="D661" s="30">
        <f>D662</f>
        <v>550</v>
      </c>
      <c r="E661" s="30">
        <f t="shared" si="151"/>
        <v>0</v>
      </c>
      <c r="F661" s="30">
        <f t="shared" si="151"/>
        <v>0</v>
      </c>
      <c r="G661" s="156"/>
    </row>
    <row r="662" spans="1:7" s="184" customFormat="1" ht="46.8" x14ac:dyDescent="0.3">
      <c r="A662" s="294" t="s">
        <v>751</v>
      </c>
      <c r="B662" s="323" t="s">
        <v>756</v>
      </c>
      <c r="C662" s="488"/>
      <c r="D662" s="30">
        <f>D663</f>
        <v>550</v>
      </c>
      <c r="E662" s="30">
        <f t="shared" si="151"/>
        <v>0</v>
      </c>
      <c r="F662" s="30">
        <f t="shared" si="151"/>
        <v>0</v>
      </c>
      <c r="G662" s="156"/>
    </row>
    <row r="663" spans="1:7" s="184" customFormat="1" ht="31.2" x14ac:dyDescent="0.3">
      <c r="A663" s="294" t="s">
        <v>752</v>
      </c>
      <c r="B663" s="323" t="s">
        <v>757</v>
      </c>
      <c r="C663" s="488"/>
      <c r="D663" s="30">
        <f>D664</f>
        <v>550</v>
      </c>
      <c r="E663" s="30">
        <f t="shared" si="151"/>
        <v>0</v>
      </c>
      <c r="F663" s="30">
        <f t="shared" si="151"/>
        <v>0</v>
      </c>
      <c r="G663" s="156"/>
    </row>
    <row r="664" spans="1:7" s="184" customFormat="1" x14ac:dyDescent="0.3">
      <c r="A664" s="292" t="s">
        <v>122</v>
      </c>
      <c r="B664" s="323" t="s">
        <v>757</v>
      </c>
      <c r="C664" s="488" t="s">
        <v>37</v>
      </c>
      <c r="D664" s="30">
        <f>D665</f>
        <v>550</v>
      </c>
      <c r="E664" s="30">
        <f t="shared" si="151"/>
        <v>0</v>
      </c>
      <c r="F664" s="30">
        <f t="shared" si="151"/>
        <v>0</v>
      </c>
      <c r="G664" s="156"/>
    </row>
    <row r="665" spans="1:7" s="184" customFormat="1" x14ac:dyDescent="0.3">
      <c r="A665" s="292" t="s">
        <v>53</v>
      </c>
      <c r="B665" s="323" t="s">
        <v>757</v>
      </c>
      <c r="C665" s="488" t="s">
        <v>67</v>
      </c>
      <c r="D665" s="30">
        <f>'Функц. 2024-2026'!F394</f>
        <v>550</v>
      </c>
      <c r="E665" s="143">
        <f>'Функц. 2024-2026'!H394</f>
        <v>0</v>
      </c>
      <c r="F665" s="143">
        <f>'Функц. 2024-2026'!J394</f>
        <v>0</v>
      </c>
      <c r="G665" s="156"/>
    </row>
    <row r="666" spans="1:7" s="180" customFormat="1" x14ac:dyDescent="0.3">
      <c r="A666" s="444" t="s">
        <v>374</v>
      </c>
      <c r="B666" s="323"/>
      <c r="C666" s="314"/>
      <c r="D666" s="33">
        <f>D575+D569+D541+D515+D479+D379+D339+D322+D252+D244+D230+D191+D90+D19+D660+D13+D373</f>
        <v>5122008.1000000006</v>
      </c>
      <c r="E666" s="722">
        <f t="shared" ref="E666:F666" si="152">E575+E569+E541+E515+E479+E379+E339+E322+E252+E244+E230+E191+E90+E19+E660+E13+E373</f>
        <v>3727450.8</v>
      </c>
      <c r="F666" s="722">
        <f t="shared" si="152"/>
        <v>2472373.1</v>
      </c>
      <c r="G666" s="156"/>
    </row>
    <row r="667" spans="1:7" s="179" customFormat="1" ht="31.2" x14ac:dyDescent="0.3">
      <c r="A667" s="438" t="s">
        <v>288</v>
      </c>
      <c r="B667" s="526" t="s">
        <v>101</v>
      </c>
      <c r="C667" s="308"/>
      <c r="D667" s="33">
        <f>D668+D671+D674+G677+D684</f>
        <v>27830.3</v>
      </c>
      <c r="E667" s="33">
        <f>E668+E671+E674+H677+E684</f>
        <v>27551.3</v>
      </c>
      <c r="F667" s="33">
        <f>F668+F671+F674+I677+F684</f>
        <v>27402.3</v>
      </c>
      <c r="G667" s="156"/>
    </row>
    <row r="668" spans="1:7" x14ac:dyDescent="0.3">
      <c r="A668" s="445" t="s">
        <v>295</v>
      </c>
      <c r="B668" s="323" t="s">
        <v>298</v>
      </c>
      <c r="C668" s="303"/>
      <c r="D668" s="30">
        <f t="shared" ref="D668:F669" si="153">D669</f>
        <v>3223.4</v>
      </c>
      <c r="E668" s="30">
        <f t="shared" si="153"/>
        <v>3223.4</v>
      </c>
      <c r="F668" s="30">
        <f t="shared" si="153"/>
        <v>3223.4</v>
      </c>
      <c r="G668" s="156"/>
    </row>
    <row r="669" spans="1:7" ht="46.8" x14ac:dyDescent="0.3">
      <c r="A669" s="292" t="s">
        <v>41</v>
      </c>
      <c r="B669" s="323" t="s">
        <v>298</v>
      </c>
      <c r="C669" s="305">
        <v>100</v>
      </c>
      <c r="D669" s="30">
        <f t="shared" si="153"/>
        <v>3223.4</v>
      </c>
      <c r="E669" s="30">
        <f t="shared" si="153"/>
        <v>3223.4</v>
      </c>
      <c r="F669" s="30">
        <f t="shared" si="153"/>
        <v>3223.4</v>
      </c>
      <c r="G669" s="156"/>
    </row>
    <row r="670" spans="1:7" x14ac:dyDescent="0.3">
      <c r="A670" s="292" t="s">
        <v>98</v>
      </c>
      <c r="B670" s="323" t="s">
        <v>298</v>
      </c>
      <c r="C670" s="303">
        <v>120</v>
      </c>
      <c r="D670" s="30">
        <f>'Функц. 2024-2026'!F26</f>
        <v>3223.4</v>
      </c>
      <c r="E670" s="30">
        <f>'Функц. 2024-2026'!H26</f>
        <v>3223.4</v>
      </c>
      <c r="F670" s="30">
        <f>'Функц. 2024-2026'!J26</f>
        <v>3223.4</v>
      </c>
      <c r="G670" s="156"/>
    </row>
    <row r="671" spans="1:7" x14ac:dyDescent="0.3">
      <c r="A671" s="292" t="s">
        <v>347</v>
      </c>
      <c r="B671" s="323" t="s">
        <v>299</v>
      </c>
      <c r="C671" s="303"/>
      <c r="D671" s="30">
        <f t="shared" ref="D671:F672" si="154">D672</f>
        <v>2447.9</v>
      </c>
      <c r="E671" s="30">
        <f t="shared" si="154"/>
        <v>2447.9</v>
      </c>
      <c r="F671" s="30">
        <f t="shared" si="154"/>
        <v>2447.9</v>
      </c>
      <c r="G671" s="156"/>
    </row>
    <row r="672" spans="1:7" ht="46.8" x14ac:dyDescent="0.3">
      <c r="A672" s="292" t="s">
        <v>41</v>
      </c>
      <c r="B672" s="323" t="s">
        <v>299</v>
      </c>
      <c r="C672" s="305">
        <v>100</v>
      </c>
      <c r="D672" s="30">
        <f t="shared" si="154"/>
        <v>2447.9</v>
      </c>
      <c r="E672" s="30">
        <f t="shared" si="154"/>
        <v>2447.9</v>
      </c>
      <c r="F672" s="30">
        <f t="shared" si="154"/>
        <v>2447.9</v>
      </c>
      <c r="G672" s="156"/>
    </row>
    <row r="673" spans="1:7" x14ac:dyDescent="0.3">
      <c r="A673" s="292" t="s">
        <v>98</v>
      </c>
      <c r="B673" s="323" t="s">
        <v>299</v>
      </c>
      <c r="C673" s="303">
        <v>120</v>
      </c>
      <c r="D673" s="30">
        <f>'Функц. 2024-2026'!F29</f>
        <v>2447.9</v>
      </c>
      <c r="E673" s="30">
        <f>'Функц. 2024-2026'!H29</f>
        <v>2447.9</v>
      </c>
      <c r="F673" s="30">
        <f>'Функц. 2024-2026'!J29</f>
        <v>2447.9</v>
      </c>
      <c r="G673" s="156"/>
    </row>
    <row r="674" spans="1:7" x14ac:dyDescent="0.3">
      <c r="A674" s="295" t="s">
        <v>296</v>
      </c>
      <c r="B674" s="323" t="s">
        <v>297</v>
      </c>
      <c r="C674" s="303"/>
      <c r="D674" s="30">
        <f>D675+D678+D681</f>
        <v>11556</v>
      </c>
      <c r="E674" s="30">
        <f>E675+E678+E681</f>
        <v>11411</v>
      </c>
      <c r="F674" s="30">
        <f>F675+F678+F681</f>
        <v>11256</v>
      </c>
      <c r="G674" s="156"/>
    </row>
    <row r="675" spans="1:7" ht="31.2" x14ac:dyDescent="0.3">
      <c r="A675" s="292" t="s">
        <v>300</v>
      </c>
      <c r="B675" s="323" t="s">
        <v>301</v>
      </c>
      <c r="C675" s="303"/>
      <c r="D675" s="30">
        <f t="shared" ref="D675:F676" si="155">D676</f>
        <v>2080.4</v>
      </c>
      <c r="E675" s="30">
        <f t="shared" si="155"/>
        <v>1935.4</v>
      </c>
      <c r="F675" s="30">
        <f t="shared" si="155"/>
        <v>1780.4</v>
      </c>
      <c r="G675" s="156"/>
    </row>
    <row r="676" spans="1:7" x14ac:dyDescent="0.3">
      <c r="A676" s="292" t="s">
        <v>122</v>
      </c>
      <c r="B676" s="323" t="s">
        <v>301</v>
      </c>
      <c r="C676" s="303">
        <v>200</v>
      </c>
      <c r="D676" s="30">
        <f t="shared" si="155"/>
        <v>2080.4</v>
      </c>
      <c r="E676" s="30">
        <f t="shared" si="155"/>
        <v>1935.4</v>
      </c>
      <c r="F676" s="30">
        <f t="shared" si="155"/>
        <v>1780.4</v>
      </c>
      <c r="G676" s="156"/>
    </row>
    <row r="677" spans="1:7" x14ac:dyDescent="0.3">
      <c r="A677" s="292" t="s">
        <v>53</v>
      </c>
      <c r="B677" s="323" t="s">
        <v>301</v>
      </c>
      <c r="C677" s="303">
        <v>240</v>
      </c>
      <c r="D677" s="30">
        <f>'Функц. 2024-2026'!F33</f>
        <v>2080.4</v>
      </c>
      <c r="E677" s="30">
        <f>'Функц. 2024-2026'!H33</f>
        <v>1935.4</v>
      </c>
      <c r="F677" s="30">
        <f>'Функц. 2024-2026'!J33</f>
        <v>1780.4</v>
      </c>
      <c r="G677" s="156"/>
    </row>
    <row r="678" spans="1:7" ht="46.8" x14ac:dyDescent="0.3">
      <c r="A678" s="270" t="s">
        <v>304</v>
      </c>
      <c r="B678" s="323" t="s">
        <v>302</v>
      </c>
      <c r="C678" s="303"/>
      <c r="D678" s="30">
        <f t="shared" ref="D678:F679" si="156">D679</f>
        <v>4616.5</v>
      </c>
      <c r="E678" s="30">
        <f t="shared" si="156"/>
        <v>4616.5</v>
      </c>
      <c r="F678" s="30">
        <f t="shared" si="156"/>
        <v>4616.5</v>
      </c>
      <c r="G678" s="156"/>
    </row>
    <row r="679" spans="1:7" ht="46.8" x14ac:dyDescent="0.3">
      <c r="A679" s="292" t="s">
        <v>41</v>
      </c>
      <c r="B679" s="323" t="s">
        <v>302</v>
      </c>
      <c r="C679" s="305">
        <v>100</v>
      </c>
      <c r="D679" s="30">
        <f t="shared" si="156"/>
        <v>4616.5</v>
      </c>
      <c r="E679" s="30">
        <f t="shared" si="156"/>
        <v>4616.5</v>
      </c>
      <c r="F679" s="30">
        <f t="shared" si="156"/>
        <v>4616.5</v>
      </c>
      <c r="G679" s="156"/>
    </row>
    <row r="680" spans="1:7" x14ac:dyDescent="0.3">
      <c r="A680" s="292" t="s">
        <v>98</v>
      </c>
      <c r="B680" s="323" t="s">
        <v>302</v>
      </c>
      <c r="C680" s="303">
        <v>120</v>
      </c>
      <c r="D680" s="30">
        <f>'Функц. 2024-2026'!F36</f>
        <v>4616.5</v>
      </c>
      <c r="E680" s="30">
        <f>'Функц. 2024-2026'!H36</f>
        <v>4616.5</v>
      </c>
      <c r="F680" s="30">
        <f>'Функц. 2024-2026'!J36</f>
        <v>4616.5</v>
      </c>
      <c r="G680" s="156"/>
    </row>
    <row r="681" spans="1:7" ht="31.2" x14ac:dyDescent="0.3">
      <c r="A681" s="292" t="s">
        <v>305</v>
      </c>
      <c r="B681" s="323" t="s">
        <v>303</v>
      </c>
      <c r="C681" s="303"/>
      <c r="D681" s="30">
        <f t="shared" ref="D681:F682" si="157">D682</f>
        <v>4859.1000000000004</v>
      </c>
      <c r="E681" s="30">
        <f t="shared" si="157"/>
        <v>4859.1000000000004</v>
      </c>
      <c r="F681" s="30">
        <f t="shared" si="157"/>
        <v>4859.1000000000004</v>
      </c>
      <c r="G681" s="156"/>
    </row>
    <row r="682" spans="1:7" ht="46.8" x14ac:dyDescent="0.3">
      <c r="A682" s="292" t="s">
        <v>41</v>
      </c>
      <c r="B682" s="323" t="s">
        <v>303</v>
      </c>
      <c r="C682" s="305">
        <v>100</v>
      </c>
      <c r="D682" s="30">
        <f t="shared" si="157"/>
        <v>4859.1000000000004</v>
      </c>
      <c r="E682" s="30">
        <f t="shared" si="157"/>
        <v>4859.1000000000004</v>
      </c>
      <c r="F682" s="30">
        <f t="shared" si="157"/>
        <v>4859.1000000000004</v>
      </c>
      <c r="G682" s="156"/>
    </row>
    <row r="683" spans="1:7" x14ac:dyDescent="0.3">
      <c r="A683" s="292" t="s">
        <v>98</v>
      </c>
      <c r="B683" s="323" t="s">
        <v>303</v>
      </c>
      <c r="C683" s="303">
        <v>120</v>
      </c>
      <c r="D683" s="30">
        <f>'Функц. 2024-2026'!F39</f>
        <v>4859.1000000000004</v>
      </c>
      <c r="E683" s="30">
        <f>'Функц. 2024-2026'!H39</f>
        <v>4859.1000000000004</v>
      </c>
      <c r="F683" s="30">
        <f>'Функц. 2024-2026'!J39</f>
        <v>4859.1000000000004</v>
      </c>
      <c r="G683" s="156"/>
    </row>
    <row r="684" spans="1:7" x14ac:dyDescent="0.3">
      <c r="A684" s="295" t="s">
        <v>286</v>
      </c>
      <c r="B684" s="323" t="s">
        <v>287</v>
      </c>
      <c r="C684" s="303"/>
      <c r="D684" s="30">
        <f>D685+D688+D691+D694</f>
        <v>10603</v>
      </c>
      <c r="E684" s="30">
        <f>E685+E688+E691+E694</f>
        <v>10469</v>
      </c>
      <c r="F684" s="30">
        <f>F685+F688+F691+F694</f>
        <v>10475</v>
      </c>
      <c r="G684" s="156"/>
    </row>
    <row r="685" spans="1:7" x14ac:dyDescent="0.3">
      <c r="A685" s="292" t="s">
        <v>289</v>
      </c>
      <c r="B685" s="323" t="s">
        <v>290</v>
      </c>
      <c r="C685" s="303"/>
      <c r="D685" s="30">
        <f t="shared" ref="D685:F686" si="158">D686</f>
        <v>1281.9000000000001</v>
      </c>
      <c r="E685" s="30">
        <f t="shared" si="158"/>
        <v>1147.9000000000001</v>
      </c>
      <c r="F685" s="30">
        <f t="shared" si="158"/>
        <v>1153.9000000000001</v>
      </c>
      <c r="G685" s="156"/>
    </row>
    <row r="686" spans="1:7" x14ac:dyDescent="0.3">
      <c r="A686" s="292" t="s">
        <v>122</v>
      </c>
      <c r="B686" s="323" t="s">
        <v>290</v>
      </c>
      <c r="C686" s="303">
        <v>200</v>
      </c>
      <c r="D686" s="30">
        <f t="shared" si="158"/>
        <v>1281.9000000000001</v>
      </c>
      <c r="E686" s="30">
        <f t="shared" si="158"/>
        <v>1147.9000000000001</v>
      </c>
      <c r="F686" s="30">
        <f t="shared" si="158"/>
        <v>1153.9000000000001</v>
      </c>
      <c r="G686" s="156"/>
    </row>
    <row r="687" spans="1:7" x14ac:dyDescent="0.3">
      <c r="A687" s="292" t="s">
        <v>53</v>
      </c>
      <c r="B687" s="323" t="s">
        <v>290</v>
      </c>
      <c r="C687" s="303">
        <v>240</v>
      </c>
      <c r="D687" s="30">
        <f>'Функц. 2024-2026'!F105</f>
        <v>1281.9000000000001</v>
      </c>
      <c r="E687" s="30">
        <f>'Функц. 2024-2026'!H105</f>
        <v>1147.9000000000001</v>
      </c>
      <c r="F687" s="30">
        <f>'Функц. 2024-2026'!J105</f>
        <v>1153.9000000000001</v>
      </c>
      <c r="G687" s="156"/>
    </row>
    <row r="688" spans="1:7" ht="31.2" x14ac:dyDescent="0.3">
      <c r="A688" s="292" t="s">
        <v>606</v>
      </c>
      <c r="B688" s="323" t="s">
        <v>292</v>
      </c>
      <c r="C688" s="303"/>
      <c r="D688" s="30">
        <f t="shared" ref="D688:F689" si="159">D689</f>
        <v>2383.0000000000005</v>
      </c>
      <c r="E688" s="30">
        <f t="shared" si="159"/>
        <v>2308.3000000000002</v>
      </c>
      <c r="F688" s="30">
        <f t="shared" si="159"/>
        <v>2308.3000000000002</v>
      </c>
      <c r="G688" s="156"/>
    </row>
    <row r="689" spans="1:7" ht="46.8" x14ac:dyDescent="0.3">
      <c r="A689" s="292" t="s">
        <v>41</v>
      </c>
      <c r="B689" s="323" t="s">
        <v>292</v>
      </c>
      <c r="C689" s="303">
        <v>100</v>
      </c>
      <c r="D689" s="30">
        <f t="shared" si="159"/>
        <v>2383.0000000000005</v>
      </c>
      <c r="E689" s="30">
        <f t="shared" si="159"/>
        <v>2308.3000000000002</v>
      </c>
      <c r="F689" s="30">
        <f t="shared" si="159"/>
        <v>2308.3000000000002</v>
      </c>
      <c r="G689" s="156"/>
    </row>
    <row r="690" spans="1:7" x14ac:dyDescent="0.3">
      <c r="A690" s="292" t="s">
        <v>98</v>
      </c>
      <c r="B690" s="323" t="s">
        <v>292</v>
      </c>
      <c r="C690" s="303">
        <v>120</v>
      </c>
      <c r="D690" s="30">
        <f>'Функц. 2024-2026'!F108</f>
        <v>2383.0000000000005</v>
      </c>
      <c r="E690" s="30">
        <f>'Функц. 2024-2026'!H108</f>
        <v>2308.3000000000002</v>
      </c>
      <c r="F690" s="30">
        <f>'Функц. 2024-2026'!J108</f>
        <v>2308.3000000000002</v>
      </c>
      <c r="G690" s="156"/>
    </row>
    <row r="691" spans="1:7" ht="31.2" x14ac:dyDescent="0.3">
      <c r="A691" s="292" t="s">
        <v>294</v>
      </c>
      <c r="B691" s="323" t="s">
        <v>293</v>
      </c>
      <c r="C691" s="303"/>
      <c r="D691" s="30">
        <f t="shared" ref="D691:F692" si="160">D692</f>
        <v>4085.5</v>
      </c>
      <c r="E691" s="30">
        <f t="shared" si="160"/>
        <v>4358.3999999999996</v>
      </c>
      <c r="F691" s="30">
        <f t="shared" si="160"/>
        <v>4358.3999999999996</v>
      </c>
      <c r="G691" s="156"/>
    </row>
    <row r="692" spans="1:7" ht="46.8" x14ac:dyDescent="0.3">
      <c r="A692" s="292" t="s">
        <v>41</v>
      </c>
      <c r="B692" s="323" t="s">
        <v>293</v>
      </c>
      <c r="C692" s="303">
        <v>100</v>
      </c>
      <c r="D692" s="30">
        <f t="shared" si="160"/>
        <v>4085.5</v>
      </c>
      <c r="E692" s="30">
        <f t="shared" si="160"/>
        <v>4358.3999999999996</v>
      </c>
      <c r="F692" s="30">
        <f t="shared" si="160"/>
        <v>4358.3999999999996</v>
      </c>
      <c r="G692" s="156"/>
    </row>
    <row r="693" spans="1:7" x14ac:dyDescent="0.3">
      <c r="A693" s="292" t="s">
        <v>98</v>
      </c>
      <c r="B693" s="323" t="s">
        <v>293</v>
      </c>
      <c r="C693" s="303">
        <v>120</v>
      </c>
      <c r="D693" s="30">
        <f>'Функц. 2024-2026'!F111</f>
        <v>4085.5</v>
      </c>
      <c r="E693" s="30">
        <f>'Функц. 2024-2026'!H111</f>
        <v>4358.3999999999996</v>
      </c>
      <c r="F693" s="30">
        <f>'Функц. 2024-2026'!J111</f>
        <v>4358.3999999999996</v>
      </c>
      <c r="G693" s="156"/>
    </row>
    <row r="694" spans="1:7" s="184" customFormat="1" ht="31.2" x14ac:dyDescent="0.3">
      <c r="A694" s="270" t="s">
        <v>442</v>
      </c>
      <c r="B694" s="323" t="s">
        <v>443</v>
      </c>
      <c r="C694" s="303"/>
      <c r="D694" s="30">
        <f t="shared" ref="D694:F695" si="161">D695</f>
        <v>2852.6</v>
      </c>
      <c r="E694" s="30">
        <f t="shared" si="161"/>
        <v>2654.4</v>
      </c>
      <c r="F694" s="30">
        <f t="shared" si="161"/>
        <v>2654.4</v>
      </c>
      <c r="G694" s="156"/>
    </row>
    <row r="695" spans="1:7" s="184" customFormat="1" ht="46.8" x14ac:dyDescent="0.3">
      <c r="A695" s="409" t="s">
        <v>41</v>
      </c>
      <c r="B695" s="323" t="s">
        <v>443</v>
      </c>
      <c r="C695" s="303">
        <v>100</v>
      </c>
      <c r="D695" s="30">
        <f t="shared" si="161"/>
        <v>2852.6</v>
      </c>
      <c r="E695" s="30">
        <f t="shared" si="161"/>
        <v>2654.4</v>
      </c>
      <c r="F695" s="30">
        <f t="shared" si="161"/>
        <v>2654.4</v>
      </c>
      <c r="G695" s="156"/>
    </row>
    <row r="696" spans="1:7" s="184" customFormat="1" x14ac:dyDescent="0.3">
      <c r="A696" s="409" t="s">
        <v>98</v>
      </c>
      <c r="B696" s="323" t="s">
        <v>443</v>
      </c>
      <c r="C696" s="303">
        <v>120</v>
      </c>
      <c r="D696" s="30">
        <f>'Функц. 2024-2026'!F114</f>
        <v>2852.6</v>
      </c>
      <c r="E696" s="30">
        <f>'Функц. 2024-2026'!H114</f>
        <v>2654.4</v>
      </c>
      <c r="F696" s="30">
        <f>'Функц. 2024-2026'!J114</f>
        <v>2654.4</v>
      </c>
      <c r="G696" s="156"/>
    </row>
    <row r="697" spans="1:7" s="179" customFormat="1" x14ac:dyDescent="0.3">
      <c r="A697" s="440" t="s">
        <v>350</v>
      </c>
      <c r="B697" s="432" t="s">
        <v>140</v>
      </c>
      <c r="C697" s="308"/>
      <c r="D697" s="33">
        <f>D704+D701+D710+D707</f>
        <v>123537.70000000004</v>
      </c>
      <c r="E697" s="33">
        <f>E704+E701+E710+E707+E698</f>
        <v>3976</v>
      </c>
      <c r="F697" s="33">
        <f>F704+F701+F710+F707</f>
        <v>-1.0004441719502211E-11</v>
      </c>
      <c r="G697" s="156"/>
    </row>
    <row r="698" spans="1:7" s="473" customFormat="1" x14ac:dyDescent="0.3">
      <c r="A698" s="270" t="s">
        <v>711</v>
      </c>
      <c r="B698" s="323" t="s">
        <v>712</v>
      </c>
      <c r="C698" s="308"/>
      <c r="D698" s="30">
        <f t="shared" ref="D698:F699" si="162">D699</f>
        <v>0</v>
      </c>
      <c r="E698" s="30">
        <f t="shared" si="162"/>
        <v>3876</v>
      </c>
      <c r="F698" s="30">
        <f t="shared" si="162"/>
        <v>0</v>
      </c>
      <c r="G698" s="156"/>
    </row>
    <row r="699" spans="1:7" s="473" customFormat="1" x14ac:dyDescent="0.3">
      <c r="A699" s="270" t="s">
        <v>42</v>
      </c>
      <c r="B699" s="323" t="s">
        <v>712</v>
      </c>
      <c r="C699" s="303">
        <v>800</v>
      </c>
      <c r="D699" s="30">
        <f t="shared" si="162"/>
        <v>0</v>
      </c>
      <c r="E699" s="30">
        <f t="shared" si="162"/>
        <v>3876</v>
      </c>
      <c r="F699" s="30">
        <f t="shared" si="162"/>
        <v>0</v>
      </c>
      <c r="G699" s="156"/>
    </row>
    <row r="700" spans="1:7" s="473" customFormat="1" x14ac:dyDescent="0.3">
      <c r="A700" s="270" t="s">
        <v>725</v>
      </c>
      <c r="B700" s="323" t="s">
        <v>712</v>
      </c>
      <c r="C700" s="303">
        <v>880</v>
      </c>
      <c r="D700" s="30">
        <f>'Функц. 2024-2026'!F119</f>
        <v>0</v>
      </c>
      <c r="E700" s="30">
        <f>'Функц. 2024-2026'!H119</f>
        <v>3876</v>
      </c>
      <c r="F700" s="30">
        <f>'Функц. 2024-2026'!J119</f>
        <v>0</v>
      </c>
      <c r="G700" s="156"/>
    </row>
    <row r="701" spans="1:7" ht="31.2" x14ac:dyDescent="0.3">
      <c r="A701" s="295" t="s">
        <v>343</v>
      </c>
      <c r="B701" s="323" t="s">
        <v>344</v>
      </c>
      <c r="C701" s="303"/>
      <c r="D701" s="30">
        <f t="shared" ref="D701:F702" si="163">D702</f>
        <v>1000</v>
      </c>
      <c r="E701" s="30">
        <f t="shared" si="163"/>
        <v>0</v>
      </c>
      <c r="F701" s="30">
        <f t="shared" si="163"/>
        <v>0</v>
      </c>
      <c r="G701" s="156"/>
    </row>
    <row r="702" spans="1:7" x14ac:dyDescent="0.3">
      <c r="A702" s="292" t="s">
        <v>42</v>
      </c>
      <c r="B702" s="323" t="s">
        <v>344</v>
      </c>
      <c r="C702" s="303">
        <v>800</v>
      </c>
      <c r="D702" s="30">
        <f t="shared" si="163"/>
        <v>1000</v>
      </c>
      <c r="E702" s="30">
        <f t="shared" si="163"/>
        <v>0</v>
      </c>
      <c r="F702" s="30">
        <f t="shared" si="163"/>
        <v>0</v>
      </c>
      <c r="G702" s="156"/>
    </row>
    <row r="703" spans="1:7" x14ac:dyDescent="0.3">
      <c r="A703" s="292" t="s">
        <v>139</v>
      </c>
      <c r="B703" s="323" t="s">
        <v>344</v>
      </c>
      <c r="C703" s="303">
        <v>870</v>
      </c>
      <c r="D703" s="30">
        <f>'Функц. 2024-2026'!F124</f>
        <v>1000</v>
      </c>
      <c r="E703" s="30">
        <f>'Функц. 2024-2026'!H124</f>
        <v>0</v>
      </c>
      <c r="F703" s="30">
        <f>'Функц. 2024-2026'!J124</f>
        <v>0</v>
      </c>
      <c r="G703" s="156"/>
    </row>
    <row r="704" spans="1:7" x14ac:dyDescent="0.3">
      <c r="A704" s="295" t="s">
        <v>233</v>
      </c>
      <c r="B704" s="323" t="s">
        <v>234</v>
      </c>
      <c r="C704" s="315"/>
      <c r="D704" s="30">
        <f t="shared" ref="D704:F705" si="164">D705</f>
        <v>2990.5</v>
      </c>
      <c r="E704" s="30">
        <f t="shared" si="164"/>
        <v>100</v>
      </c>
      <c r="F704" s="30">
        <f t="shared" si="164"/>
        <v>0</v>
      </c>
      <c r="G704" s="156"/>
    </row>
    <row r="705" spans="1:30" x14ac:dyDescent="0.3">
      <c r="A705" s="292" t="s">
        <v>42</v>
      </c>
      <c r="B705" s="323" t="s">
        <v>234</v>
      </c>
      <c r="C705" s="315">
        <v>800</v>
      </c>
      <c r="D705" s="30">
        <f t="shared" si="164"/>
        <v>2990.5</v>
      </c>
      <c r="E705" s="30">
        <f t="shared" si="164"/>
        <v>100</v>
      </c>
      <c r="F705" s="30">
        <f t="shared" si="164"/>
        <v>0</v>
      </c>
      <c r="G705" s="156"/>
    </row>
    <row r="706" spans="1:30" x14ac:dyDescent="0.3">
      <c r="A706" s="292" t="s">
        <v>135</v>
      </c>
      <c r="B706" s="323" t="s">
        <v>234</v>
      </c>
      <c r="C706" s="315">
        <v>830</v>
      </c>
      <c r="D706" s="30">
        <f>'Функц. 2024-2026'!F197</f>
        <v>2990.5</v>
      </c>
      <c r="E706" s="30">
        <f>'Функц. 2024-2026'!H197</f>
        <v>100</v>
      </c>
      <c r="F706" s="30">
        <f>'Функц. 2024-2026'!J197</f>
        <v>0</v>
      </c>
      <c r="G706" s="156"/>
    </row>
    <row r="707" spans="1:30" s="184" customFormat="1" x14ac:dyDescent="0.3">
      <c r="A707" s="275" t="s">
        <v>700</v>
      </c>
      <c r="B707" s="323" t="s">
        <v>699</v>
      </c>
      <c r="C707" s="309"/>
      <c r="D707" s="30">
        <f t="shared" ref="D707:F708" si="165">D708</f>
        <v>420</v>
      </c>
      <c r="E707" s="30">
        <f t="shared" si="165"/>
        <v>0</v>
      </c>
      <c r="F707" s="30">
        <f t="shared" si="165"/>
        <v>0</v>
      </c>
      <c r="G707" s="156"/>
    </row>
    <row r="708" spans="1:30" s="184" customFormat="1" x14ac:dyDescent="0.3">
      <c r="A708" s="292" t="s">
        <v>99</v>
      </c>
      <c r="B708" s="323" t="s">
        <v>699</v>
      </c>
      <c r="C708" s="303">
        <v>300</v>
      </c>
      <c r="D708" s="174">
        <f t="shared" si="165"/>
        <v>420</v>
      </c>
      <c r="E708" s="174">
        <f t="shared" si="165"/>
        <v>0</v>
      </c>
      <c r="F708" s="174">
        <f t="shared" si="165"/>
        <v>0</v>
      </c>
      <c r="G708" s="156"/>
    </row>
    <row r="709" spans="1:30" s="184" customFormat="1" x14ac:dyDescent="0.3">
      <c r="A709" s="292" t="s">
        <v>40</v>
      </c>
      <c r="B709" s="323" t="s">
        <v>699</v>
      </c>
      <c r="C709" s="303">
        <v>320</v>
      </c>
      <c r="D709" s="30">
        <f>'Функц. 2024-2026'!F824</f>
        <v>420</v>
      </c>
      <c r="E709" s="30">
        <f>'Функц. 2024-2026'!H824</f>
        <v>0</v>
      </c>
      <c r="F709" s="30">
        <f>'Функц. 2024-2026'!J824</f>
        <v>0</v>
      </c>
      <c r="G709" s="156"/>
    </row>
    <row r="710" spans="1:30" s="184" customFormat="1" x14ac:dyDescent="0.3">
      <c r="A710" s="270" t="s">
        <v>466</v>
      </c>
      <c r="B710" s="433" t="s">
        <v>467</v>
      </c>
      <c r="C710" s="315"/>
      <c r="D710" s="30">
        <f>D720+D711+D714+D723+D717+D726</f>
        <v>119127.20000000004</v>
      </c>
      <c r="E710" s="721">
        <f t="shared" ref="E710:F710" si="166">E720+E711+E714+E723+E717+E726</f>
        <v>0</v>
      </c>
      <c r="F710" s="721">
        <f t="shared" si="166"/>
        <v>-1.0004441719502211E-11</v>
      </c>
      <c r="G710" s="156"/>
    </row>
    <row r="711" spans="1:30" s="184" customFormat="1" x14ac:dyDescent="0.3">
      <c r="A711" s="270" t="s">
        <v>766</v>
      </c>
      <c r="B711" s="433" t="s">
        <v>767</v>
      </c>
      <c r="C711" s="490"/>
      <c r="D711" s="30">
        <f t="shared" ref="D711:F712" si="167">D712</f>
        <v>80</v>
      </c>
      <c r="E711" s="30">
        <f t="shared" si="167"/>
        <v>0</v>
      </c>
      <c r="F711" s="30">
        <f t="shared" si="167"/>
        <v>0</v>
      </c>
      <c r="G711" s="156"/>
    </row>
    <row r="712" spans="1:30" s="184" customFormat="1" x14ac:dyDescent="0.3">
      <c r="A712" s="270" t="s">
        <v>42</v>
      </c>
      <c r="B712" s="433" t="s">
        <v>767</v>
      </c>
      <c r="C712" s="490">
        <v>800</v>
      </c>
      <c r="D712" s="30">
        <f t="shared" si="167"/>
        <v>80</v>
      </c>
      <c r="E712" s="30">
        <f t="shared" si="167"/>
        <v>0</v>
      </c>
      <c r="F712" s="30">
        <f t="shared" si="167"/>
        <v>0</v>
      </c>
      <c r="G712" s="156"/>
    </row>
    <row r="713" spans="1:30" s="184" customFormat="1" x14ac:dyDescent="0.3">
      <c r="A713" s="270" t="s">
        <v>59</v>
      </c>
      <c r="B713" s="433" t="s">
        <v>767</v>
      </c>
      <c r="C713" s="490">
        <v>850</v>
      </c>
      <c r="D713" s="30">
        <f>'Функц. 2024-2026'!F201</f>
        <v>80</v>
      </c>
      <c r="E713" s="30">
        <f>'Функц. 2024-2026'!H201</f>
        <v>0</v>
      </c>
      <c r="F713" s="30">
        <f>'Функц. 2024-2026'!J201</f>
        <v>0</v>
      </c>
      <c r="G713" s="156"/>
    </row>
    <row r="714" spans="1:30" s="509" customFormat="1" ht="46.8" x14ac:dyDescent="0.3">
      <c r="A714" s="270" t="s">
        <v>805</v>
      </c>
      <c r="B714" s="433" t="s">
        <v>474</v>
      </c>
      <c r="C714" s="490"/>
      <c r="D714" s="30">
        <f>D715</f>
        <v>109.5</v>
      </c>
      <c r="E714" s="30">
        <f t="shared" ref="E714:F715" si="168">E715</f>
        <v>0</v>
      </c>
      <c r="F714" s="30">
        <f t="shared" si="168"/>
        <v>0</v>
      </c>
      <c r="G714" s="156"/>
    </row>
    <row r="715" spans="1:30" s="509" customFormat="1" x14ac:dyDescent="0.3">
      <c r="A715" s="270" t="s">
        <v>42</v>
      </c>
      <c r="B715" s="433" t="s">
        <v>474</v>
      </c>
      <c r="C715" s="490">
        <v>800</v>
      </c>
      <c r="D715" s="30">
        <f>D716</f>
        <v>109.5</v>
      </c>
      <c r="E715" s="30">
        <f t="shared" si="168"/>
        <v>0</v>
      </c>
      <c r="F715" s="30">
        <f t="shared" si="168"/>
        <v>0</v>
      </c>
      <c r="G715" s="156"/>
    </row>
    <row r="716" spans="1:30" s="509" customFormat="1" x14ac:dyDescent="0.3">
      <c r="A716" s="270" t="s">
        <v>59</v>
      </c>
      <c r="B716" s="433" t="s">
        <v>474</v>
      </c>
      <c r="C716" s="490">
        <v>850</v>
      </c>
      <c r="D716" s="30">
        <f>'Функц. 2024-2026'!F204</f>
        <v>109.5</v>
      </c>
      <c r="E716" s="30">
        <f>'Функц. 2024-2026'!H204</f>
        <v>0</v>
      </c>
      <c r="F716" s="30">
        <f>'Функц. 2024-2026'!J204</f>
        <v>0</v>
      </c>
      <c r="G716" s="156"/>
    </row>
    <row r="717" spans="1:30" s="509" customFormat="1" ht="31.2" x14ac:dyDescent="0.3">
      <c r="A717" s="270" t="s">
        <v>809</v>
      </c>
      <c r="B717" s="433" t="s">
        <v>808</v>
      </c>
      <c r="C717" s="490"/>
      <c r="D717" s="30">
        <f>D718</f>
        <v>60500</v>
      </c>
      <c r="E717" s="30">
        <f t="shared" ref="E717:F718" si="169">E718</f>
        <v>0</v>
      </c>
      <c r="F717" s="30">
        <f t="shared" si="169"/>
        <v>0</v>
      </c>
      <c r="G717" s="156"/>
    </row>
    <row r="718" spans="1:30" s="509" customFormat="1" x14ac:dyDescent="0.3">
      <c r="A718" s="270" t="s">
        <v>42</v>
      </c>
      <c r="B718" s="433" t="s">
        <v>808</v>
      </c>
      <c r="C718" s="490"/>
      <c r="D718" s="30">
        <f>D719</f>
        <v>60500</v>
      </c>
      <c r="E718" s="30">
        <f t="shared" si="169"/>
        <v>0</v>
      </c>
      <c r="F718" s="30">
        <f t="shared" si="169"/>
        <v>0</v>
      </c>
      <c r="G718" s="156"/>
    </row>
    <row r="719" spans="1:30" s="509" customFormat="1" ht="31.2" x14ac:dyDescent="0.3">
      <c r="A719" s="270" t="s">
        <v>123</v>
      </c>
      <c r="B719" s="433" t="s">
        <v>808</v>
      </c>
      <c r="C719" s="490"/>
      <c r="D719" s="30">
        <f>'Функц. 2024-2026'!F440</f>
        <v>60500</v>
      </c>
      <c r="E719" s="30">
        <f>'Функц. 2024-2026'!H440</f>
        <v>0</v>
      </c>
      <c r="F719" s="30">
        <f>'Функц. 2024-2026'!J440</f>
        <v>0</v>
      </c>
      <c r="G719" s="156"/>
    </row>
    <row r="720" spans="1:30" s="211" customFormat="1" ht="31.2" x14ac:dyDescent="0.3">
      <c r="A720" s="270" t="s">
        <v>475</v>
      </c>
      <c r="B720" s="433" t="s">
        <v>476</v>
      </c>
      <c r="C720" s="315"/>
      <c r="D720" s="30">
        <f t="shared" ref="D720:F721" si="170">D721</f>
        <v>40823.300000000032</v>
      </c>
      <c r="E720" s="30">
        <f t="shared" si="170"/>
        <v>0</v>
      </c>
      <c r="F720" s="30">
        <f t="shared" si="170"/>
        <v>-1.0004441719502211E-11</v>
      </c>
      <c r="G720" s="156"/>
      <c r="H720" s="509"/>
      <c r="I720" s="509"/>
      <c r="J720" s="509"/>
      <c r="K720" s="509"/>
      <c r="L720" s="509"/>
      <c r="M720" s="509"/>
      <c r="N720" s="509"/>
      <c r="O720" s="509"/>
      <c r="P720" s="509"/>
      <c r="Q720" s="509"/>
      <c r="R720" s="509"/>
      <c r="S720" s="509"/>
      <c r="T720" s="509"/>
      <c r="U720" s="509"/>
      <c r="V720" s="509"/>
      <c r="W720" s="509"/>
      <c r="X720" s="509"/>
      <c r="Y720" s="509"/>
      <c r="Z720" s="509"/>
      <c r="AA720" s="509"/>
      <c r="AB720" s="509"/>
      <c r="AC720" s="509"/>
      <c r="AD720" s="509"/>
    </row>
    <row r="721" spans="1:30" s="211" customFormat="1" x14ac:dyDescent="0.3">
      <c r="A721" s="270" t="s">
        <v>42</v>
      </c>
      <c r="B721" s="433" t="s">
        <v>476</v>
      </c>
      <c r="C721" s="315">
        <v>800</v>
      </c>
      <c r="D721" s="468">
        <f t="shared" si="170"/>
        <v>40823.300000000032</v>
      </c>
      <c r="E721" s="469">
        <f t="shared" si="170"/>
        <v>0</v>
      </c>
      <c r="F721" s="469">
        <f t="shared" si="170"/>
        <v>-1.0004441719502211E-11</v>
      </c>
      <c r="G721" s="156"/>
      <c r="H721" s="509"/>
      <c r="I721" s="509"/>
      <c r="J721" s="509"/>
      <c r="K721" s="509"/>
      <c r="L721" s="509"/>
      <c r="M721" s="509"/>
      <c r="N721" s="509"/>
      <c r="O721" s="509"/>
      <c r="P721" s="509"/>
      <c r="Q721" s="509"/>
      <c r="R721" s="509"/>
      <c r="S721" s="509"/>
      <c r="T721" s="509"/>
      <c r="U721" s="509"/>
      <c r="V721" s="509"/>
      <c r="W721" s="509"/>
      <c r="X721" s="509"/>
      <c r="Y721" s="509"/>
      <c r="Z721" s="509"/>
      <c r="AA721" s="509"/>
      <c r="AB721" s="509"/>
      <c r="AC721" s="509"/>
      <c r="AD721" s="509"/>
    </row>
    <row r="722" spans="1:30" s="211" customFormat="1" x14ac:dyDescent="0.3">
      <c r="A722" s="270" t="s">
        <v>139</v>
      </c>
      <c r="B722" s="433" t="s">
        <v>476</v>
      </c>
      <c r="C722" s="315">
        <v>870</v>
      </c>
      <c r="D722" s="289">
        <f>'Функц. 2024-2026'!F207</f>
        <v>40823.300000000032</v>
      </c>
      <c r="E722" s="289">
        <f>'Функц. 2024-2026'!H207</f>
        <v>0</v>
      </c>
      <c r="F722" s="289">
        <f>'Функц. 2024-2026'!J207</f>
        <v>-1.0004441719502211E-11</v>
      </c>
      <c r="G722" s="156"/>
      <c r="H722" s="509"/>
      <c r="I722" s="509"/>
      <c r="J722" s="509"/>
      <c r="K722" s="509"/>
      <c r="L722" s="509"/>
      <c r="M722" s="509"/>
      <c r="N722" s="509"/>
      <c r="O722" s="509"/>
      <c r="P722" s="509"/>
      <c r="Q722" s="509"/>
      <c r="R722" s="509"/>
      <c r="S722" s="509"/>
      <c r="T722" s="509"/>
      <c r="U722" s="509"/>
      <c r="V722" s="509"/>
      <c r="W722" s="509"/>
      <c r="X722" s="509"/>
      <c r="Y722" s="509"/>
      <c r="Z722" s="509"/>
      <c r="AA722" s="509"/>
      <c r="AB722" s="509"/>
      <c r="AC722" s="509"/>
      <c r="AD722" s="509"/>
    </row>
    <row r="723" spans="1:30" s="518" customFormat="1" ht="46.8" x14ac:dyDescent="0.3">
      <c r="A723" s="270" t="s">
        <v>807</v>
      </c>
      <c r="B723" s="302" t="s">
        <v>472</v>
      </c>
      <c r="C723" s="361"/>
      <c r="D723" s="547">
        <f>D724</f>
        <v>647.4</v>
      </c>
      <c r="E723" s="547">
        <f t="shared" ref="E723:F723" si="171">E724</f>
        <v>0</v>
      </c>
      <c r="F723" s="547">
        <f t="shared" si="171"/>
        <v>0</v>
      </c>
      <c r="G723" s="156"/>
      <c r="H723" s="509"/>
      <c r="I723" s="509"/>
      <c r="J723" s="509"/>
      <c r="K723" s="509"/>
      <c r="L723" s="509"/>
      <c r="M723" s="509"/>
      <c r="N723" s="509"/>
      <c r="O723" s="509"/>
      <c r="P723" s="509"/>
      <c r="Q723" s="509"/>
      <c r="R723" s="509"/>
      <c r="S723" s="509"/>
      <c r="T723" s="509"/>
      <c r="U723" s="509"/>
      <c r="V723" s="509"/>
      <c r="W723" s="509"/>
      <c r="X723" s="509"/>
      <c r="Y723" s="509"/>
      <c r="Z723" s="509"/>
      <c r="AA723" s="509"/>
      <c r="AB723" s="509"/>
      <c r="AC723" s="509"/>
      <c r="AD723" s="509"/>
    </row>
    <row r="724" spans="1:30" s="518" customFormat="1" x14ac:dyDescent="0.3">
      <c r="A724" s="270" t="s">
        <v>42</v>
      </c>
      <c r="B724" s="302" t="s">
        <v>472</v>
      </c>
      <c r="C724" s="361">
        <v>800</v>
      </c>
      <c r="D724" s="547">
        <f>D725</f>
        <v>647.4</v>
      </c>
      <c r="E724" s="547">
        <f t="shared" ref="E724:F724" si="172">E725</f>
        <v>0</v>
      </c>
      <c r="F724" s="547">
        <f t="shared" si="172"/>
        <v>0</v>
      </c>
      <c r="G724" s="156"/>
      <c r="H724" s="509"/>
      <c r="I724" s="509"/>
      <c r="J724" s="509"/>
      <c r="K724" s="509"/>
      <c r="L724" s="509"/>
      <c r="M724" s="509"/>
      <c r="N724" s="509"/>
      <c r="O724" s="509"/>
      <c r="P724" s="509"/>
      <c r="Q724" s="509"/>
      <c r="R724" s="509"/>
      <c r="S724" s="509"/>
      <c r="T724" s="509"/>
      <c r="U724" s="509"/>
      <c r="V724" s="509"/>
      <c r="W724" s="509"/>
      <c r="X724" s="509"/>
      <c r="Y724" s="509"/>
      <c r="Z724" s="509"/>
      <c r="AA724" s="509"/>
      <c r="AB724" s="509"/>
      <c r="AC724" s="509"/>
      <c r="AD724" s="509"/>
    </row>
    <row r="725" spans="1:30" s="518" customFormat="1" x14ac:dyDescent="0.3">
      <c r="A725" s="270" t="s">
        <v>59</v>
      </c>
      <c r="B725" s="302" t="s">
        <v>472</v>
      </c>
      <c r="C725" s="548">
        <v>850</v>
      </c>
      <c r="D725" s="549">
        <f>'Функц. 2024-2026'!F210</f>
        <v>647.4</v>
      </c>
      <c r="E725" s="549">
        <f>'Функц. 2024-2026'!H210</f>
        <v>0</v>
      </c>
      <c r="F725" s="549">
        <f>'Функц. 2024-2026'!J210</f>
        <v>0</v>
      </c>
      <c r="G725" s="156"/>
      <c r="H725" s="509"/>
      <c r="I725" s="509"/>
      <c r="J725" s="509"/>
      <c r="K725" s="509"/>
      <c r="L725" s="509"/>
      <c r="M725" s="509"/>
      <c r="N725" s="509"/>
      <c r="O725" s="509"/>
      <c r="P725" s="509"/>
      <c r="Q725" s="509"/>
      <c r="R725" s="509"/>
      <c r="S725" s="509"/>
      <c r="T725" s="509"/>
      <c r="U725" s="509"/>
      <c r="V725" s="509"/>
      <c r="W725" s="509"/>
      <c r="X725" s="509"/>
      <c r="Y725" s="509"/>
      <c r="Z725" s="509"/>
      <c r="AA725" s="509"/>
      <c r="AB725" s="509"/>
      <c r="AC725" s="509"/>
      <c r="AD725" s="509"/>
    </row>
    <row r="726" spans="1:30" s="690" customFormat="1" ht="46.8" x14ac:dyDescent="0.3">
      <c r="A726" s="565" t="s">
        <v>844</v>
      </c>
      <c r="B726" s="597" t="s">
        <v>843</v>
      </c>
      <c r="C726" s="702"/>
      <c r="D726" s="547">
        <f>D727</f>
        <v>16967</v>
      </c>
      <c r="E726" s="547">
        <f t="shared" ref="E726:AD727" si="173">E727</f>
        <v>0</v>
      </c>
      <c r="F726" s="547">
        <f t="shared" si="173"/>
        <v>0</v>
      </c>
      <c r="G726" s="547">
        <f t="shared" si="173"/>
        <v>0</v>
      </c>
      <c r="H726" s="547">
        <f t="shared" si="173"/>
        <v>0</v>
      </c>
      <c r="I726" s="547">
        <f t="shared" si="173"/>
        <v>0</v>
      </c>
      <c r="J726" s="547">
        <f t="shared" si="173"/>
        <v>0</v>
      </c>
      <c r="K726" s="547">
        <f t="shared" si="173"/>
        <v>0</v>
      </c>
      <c r="L726" s="547">
        <f t="shared" si="173"/>
        <v>0</v>
      </c>
      <c r="M726" s="547">
        <f t="shared" si="173"/>
        <v>0</v>
      </c>
      <c r="N726" s="547">
        <f t="shared" si="173"/>
        <v>0</v>
      </c>
      <c r="O726" s="547">
        <f t="shared" si="173"/>
        <v>0</v>
      </c>
      <c r="P726" s="547">
        <f t="shared" si="173"/>
        <v>0</v>
      </c>
      <c r="Q726" s="547">
        <f t="shared" si="173"/>
        <v>0</v>
      </c>
      <c r="R726" s="547">
        <f t="shared" si="173"/>
        <v>0</v>
      </c>
      <c r="S726" s="547">
        <f t="shared" si="173"/>
        <v>0</v>
      </c>
      <c r="T726" s="547">
        <f t="shared" si="173"/>
        <v>0</v>
      </c>
      <c r="U726" s="547">
        <f t="shared" si="173"/>
        <v>0</v>
      </c>
      <c r="V726" s="547">
        <f t="shared" si="173"/>
        <v>0</v>
      </c>
      <c r="W726" s="547">
        <f t="shared" si="173"/>
        <v>0</v>
      </c>
      <c r="X726" s="547">
        <f t="shared" si="173"/>
        <v>0</v>
      </c>
      <c r="Y726" s="547">
        <f t="shared" si="173"/>
        <v>0</v>
      </c>
      <c r="Z726" s="547">
        <f t="shared" si="173"/>
        <v>0</v>
      </c>
      <c r="AA726" s="547">
        <f t="shared" si="173"/>
        <v>0</v>
      </c>
      <c r="AB726" s="547">
        <f t="shared" si="173"/>
        <v>0</v>
      </c>
      <c r="AC726" s="547">
        <f t="shared" si="173"/>
        <v>0</v>
      </c>
      <c r="AD726" s="547">
        <f t="shared" si="173"/>
        <v>0</v>
      </c>
    </row>
    <row r="727" spans="1:30" s="690" customFormat="1" x14ac:dyDescent="0.3">
      <c r="A727" s="565" t="s">
        <v>42</v>
      </c>
      <c r="B727" s="597" t="s">
        <v>843</v>
      </c>
      <c r="C727" s="702">
        <v>800</v>
      </c>
      <c r="D727" s="547">
        <f>D728</f>
        <v>16967</v>
      </c>
      <c r="E727" s="547">
        <f t="shared" si="173"/>
        <v>0</v>
      </c>
      <c r="F727" s="547">
        <f t="shared" si="173"/>
        <v>0</v>
      </c>
      <c r="G727" s="547">
        <f t="shared" si="173"/>
        <v>0</v>
      </c>
      <c r="H727" s="547">
        <f t="shared" si="173"/>
        <v>0</v>
      </c>
      <c r="I727" s="547">
        <f t="shared" si="173"/>
        <v>0</v>
      </c>
      <c r="J727" s="547">
        <f t="shared" si="173"/>
        <v>0</v>
      </c>
      <c r="K727" s="547">
        <f t="shared" si="173"/>
        <v>0</v>
      </c>
      <c r="L727" s="547">
        <f t="shared" si="173"/>
        <v>0</v>
      </c>
      <c r="M727" s="547">
        <f t="shared" si="173"/>
        <v>0</v>
      </c>
      <c r="N727" s="547">
        <f t="shared" si="173"/>
        <v>0</v>
      </c>
      <c r="O727" s="547">
        <f t="shared" si="173"/>
        <v>0</v>
      </c>
      <c r="P727" s="547">
        <f t="shared" si="173"/>
        <v>0</v>
      </c>
      <c r="Q727" s="547">
        <f t="shared" si="173"/>
        <v>0</v>
      </c>
      <c r="R727" s="547">
        <f t="shared" si="173"/>
        <v>0</v>
      </c>
      <c r="S727" s="547">
        <f t="shared" si="173"/>
        <v>0</v>
      </c>
      <c r="T727" s="547">
        <f t="shared" si="173"/>
        <v>0</v>
      </c>
      <c r="U727" s="547">
        <f t="shared" si="173"/>
        <v>0</v>
      </c>
      <c r="V727" s="547">
        <f t="shared" si="173"/>
        <v>0</v>
      </c>
      <c r="W727" s="547">
        <f t="shared" si="173"/>
        <v>0</v>
      </c>
      <c r="X727" s="547">
        <f t="shared" si="173"/>
        <v>0</v>
      </c>
      <c r="Y727" s="547">
        <f t="shared" si="173"/>
        <v>0</v>
      </c>
      <c r="Z727" s="547">
        <f t="shared" si="173"/>
        <v>0</v>
      </c>
      <c r="AA727" s="547">
        <f t="shared" si="173"/>
        <v>0</v>
      </c>
      <c r="AB727" s="547">
        <f t="shared" si="173"/>
        <v>0</v>
      </c>
      <c r="AC727" s="547">
        <f t="shared" si="173"/>
        <v>0</v>
      </c>
      <c r="AD727" s="547">
        <f t="shared" si="173"/>
        <v>0</v>
      </c>
    </row>
    <row r="728" spans="1:30" s="690" customFormat="1" ht="16.2" thickBot="1" x14ac:dyDescent="0.35">
      <c r="A728" s="565" t="s">
        <v>139</v>
      </c>
      <c r="B728" s="597" t="s">
        <v>843</v>
      </c>
      <c r="C728" s="702">
        <v>870</v>
      </c>
      <c r="D728" s="547">
        <f>'Функц. 2024-2026'!F213</f>
        <v>16967</v>
      </c>
      <c r="E728" s="547">
        <f>'Функц. 2024-2026'!H213</f>
        <v>0</v>
      </c>
      <c r="F728" s="547">
        <f>'Функц. 2024-2026'!J213</f>
        <v>0</v>
      </c>
      <c r="G728" s="685"/>
      <c r="H728" s="683"/>
      <c r="I728" s="683"/>
      <c r="J728" s="683"/>
      <c r="K728" s="683"/>
      <c r="L728" s="683"/>
      <c r="M728" s="683"/>
      <c r="N728" s="683"/>
      <c r="O728" s="683"/>
      <c r="P728" s="683"/>
      <c r="Q728" s="683"/>
      <c r="R728" s="683"/>
      <c r="S728" s="683"/>
      <c r="T728" s="683"/>
      <c r="U728" s="683"/>
      <c r="V728" s="683"/>
      <c r="W728" s="683"/>
      <c r="X728" s="683"/>
      <c r="Y728" s="683"/>
      <c r="Z728" s="683"/>
      <c r="AA728" s="683"/>
      <c r="AB728" s="683"/>
      <c r="AC728" s="683"/>
      <c r="AD728" s="683"/>
    </row>
    <row r="729" spans="1:30" ht="21" customHeight="1" thickBot="1" x14ac:dyDescent="0.35">
      <c r="A729" s="446" t="s">
        <v>50</v>
      </c>
      <c r="B729" s="541"/>
      <c r="C729" s="703"/>
      <c r="D729" s="704">
        <f>D666+D667+D697</f>
        <v>5273376.1000000006</v>
      </c>
      <c r="E729" s="735">
        <f>E666+E667+E697</f>
        <v>3758978.0999999996</v>
      </c>
      <c r="F729" s="736">
        <f>F666+F667+F697</f>
        <v>2499775.4</v>
      </c>
      <c r="G729" s="156"/>
    </row>
    <row r="730" spans="1:30" x14ac:dyDescent="0.3">
      <c r="A730" s="24"/>
      <c r="B730" s="175"/>
      <c r="C730" s="31"/>
      <c r="D730" s="32"/>
      <c r="E730" s="32"/>
    </row>
    <row r="731" spans="1:30" x14ac:dyDescent="0.3">
      <c r="A731" s="24"/>
      <c r="B731" s="175"/>
      <c r="C731" s="31"/>
      <c r="D731" s="32"/>
      <c r="E731" s="32"/>
    </row>
    <row r="732" spans="1:30" x14ac:dyDescent="0.3">
      <c r="A732" s="24"/>
      <c r="B732" s="175"/>
      <c r="C732" s="31"/>
      <c r="D732" s="32"/>
      <c r="E732" s="32"/>
    </row>
    <row r="733" spans="1:30" x14ac:dyDescent="0.3">
      <c r="A733" s="24"/>
      <c r="B733" s="175"/>
      <c r="C733" s="31"/>
      <c r="D733" s="32"/>
      <c r="E733" s="32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6" x14ac:dyDescent="0.3">
      <c r="A2129" s="24"/>
      <c r="B2129" s="175"/>
      <c r="C2129" s="31"/>
      <c r="D2129" s="32"/>
      <c r="E2129" s="32"/>
    </row>
    <row r="2130" spans="1:6" x14ac:dyDescent="0.3">
      <c r="A2130" s="24"/>
      <c r="B2130" s="175"/>
      <c r="C2130" s="31"/>
      <c r="D2130" s="32"/>
      <c r="E2130" s="32"/>
    </row>
    <row r="2131" spans="1:6" x14ac:dyDescent="0.3">
      <c r="A2131" s="24"/>
      <c r="B2131" s="175"/>
      <c r="C2131" s="31"/>
      <c r="D2131" s="32"/>
      <c r="E2131" s="32"/>
    </row>
    <row r="2132" spans="1:6" x14ac:dyDescent="0.3">
      <c r="A2132" s="24"/>
      <c r="B2132" s="175"/>
      <c r="C2132" s="31"/>
      <c r="D2132" s="32"/>
      <c r="E2132" s="32"/>
    </row>
    <row r="2133" spans="1:6" x14ac:dyDescent="0.3">
      <c r="A2133" s="24"/>
      <c r="B2133" s="175"/>
      <c r="C2133" s="31"/>
      <c r="D2133" s="32"/>
      <c r="E2133" s="32"/>
    </row>
    <row r="2134" spans="1:6" x14ac:dyDescent="0.3">
      <c r="A2134" s="24"/>
      <c r="B2134" s="175"/>
      <c r="C2134" s="31"/>
      <c r="D2134" s="32"/>
      <c r="E2134" s="32"/>
    </row>
    <row r="2135" spans="1:6" x14ac:dyDescent="0.3">
      <c r="A2135" s="24"/>
      <c r="B2135" s="175"/>
      <c r="C2135" s="31"/>
      <c r="D2135" s="32"/>
      <c r="E2135" s="32"/>
    </row>
    <row r="2136" spans="1:6" x14ac:dyDescent="0.3">
      <c r="A2136" s="24"/>
      <c r="B2136" s="175"/>
      <c r="C2136" s="31"/>
      <c r="D2136" s="32"/>
      <c r="E2136" s="32"/>
    </row>
    <row r="2137" spans="1:6" x14ac:dyDescent="0.3">
      <c r="A2137" s="24"/>
      <c r="B2137" s="175"/>
      <c r="C2137" s="31"/>
      <c r="D2137" s="32"/>
      <c r="E2137" s="32"/>
    </row>
    <row r="2138" spans="1:6" x14ac:dyDescent="0.3">
      <c r="A2138" s="24"/>
      <c r="B2138" s="175"/>
      <c r="C2138" s="31"/>
      <c r="D2138" s="32"/>
      <c r="E2138" s="32"/>
    </row>
    <row r="2139" spans="1:6" x14ac:dyDescent="0.3">
      <c r="A2139" s="24"/>
      <c r="B2139" s="175"/>
      <c r="C2139" s="31"/>
      <c r="D2139" s="32"/>
      <c r="E2139" s="32"/>
    </row>
    <row r="2140" spans="1:6" x14ac:dyDescent="0.3">
      <c r="A2140" s="24"/>
      <c r="B2140" s="175"/>
      <c r="C2140" s="31"/>
      <c r="D2140" s="32"/>
      <c r="E2140" s="32"/>
    </row>
    <row r="2141" spans="1:6" x14ac:dyDescent="0.3">
      <c r="A2141" s="24"/>
      <c r="B2141" s="175"/>
      <c r="C2141" s="31"/>
      <c r="D2141" s="32"/>
      <c r="E2141" s="32"/>
    </row>
    <row r="2142" spans="1:6" x14ac:dyDescent="0.3">
      <c r="A2142" s="24"/>
      <c r="B2142" s="175"/>
      <c r="C2142" s="31"/>
      <c r="D2142" s="32"/>
      <c r="E2142" s="32"/>
      <c r="F2142" s="138"/>
    </row>
    <row r="2143" spans="1:6" x14ac:dyDescent="0.3">
      <c r="A2143" s="24"/>
      <c r="B2143" s="175"/>
      <c r="C2143" s="31"/>
      <c r="D2143" s="32"/>
      <c r="E2143" s="32"/>
      <c r="F2143" s="138"/>
    </row>
    <row r="2144" spans="1:6" x14ac:dyDescent="0.3">
      <c r="A2144" s="24"/>
      <c r="B2144" s="175"/>
      <c r="C2144" s="31"/>
      <c r="D2144" s="32"/>
      <c r="E2144" s="32"/>
      <c r="F2144" s="138"/>
    </row>
    <row r="2145" spans="1:6" x14ac:dyDescent="0.3">
      <c r="A2145" s="24"/>
      <c r="B2145" s="175"/>
      <c r="C2145" s="31"/>
      <c r="D2145" s="32"/>
      <c r="E2145" s="32"/>
      <c r="F2145" s="138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topLeftCell="A49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6" customFormat="1" ht="15.6" x14ac:dyDescent="0.3">
      <c r="B1" s="758" t="s">
        <v>673</v>
      </c>
      <c r="C1" s="763"/>
      <c r="D1" s="763"/>
      <c r="E1" s="763"/>
      <c r="F1" s="763"/>
    </row>
    <row r="2" spans="1:8" s="506" customFormat="1" ht="84" customHeight="1" x14ac:dyDescent="0.25">
      <c r="B2" s="542"/>
      <c r="C2" s="764" t="s">
        <v>819</v>
      </c>
      <c r="D2" s="765"/>
      <c r="E2" s="765"/>
      <c r="F2" s="765"/>
    </row>
    <row r="3" spans="1:8" s="463" customFormat="1" ht="15.6" x14ac:dyDescent="0.3">
      <c r="B3" s="10"/>
      <c r="C3" s="543"/>
      <c r="D3" s="543"/>
      <c r="E3" s="543"/>
      <c r="F3" s="543"/>
    </row>
    <row r="4" spans="1:8" s="266" customFormat="1" ht="17.399999999999999" customHeight="1" x14ac:dyDescent="0.25">
      <c r="A4" s="463"/>
      <c r="B4" s="738" t="s">
        <v>800</v>
      </c>
      <c r="C4" s="739"/>
      <c r="D4" s="739"/>
      <c r="E4" s="739"/>
      <c r="F4" s="739"/>
    </row>
    <row r="5" spans="1:8" s="155" customFormat="1" ht="17.399999999999999" customHeight="1" x14ac:dyDescent="0.25">
      <c r="A5" s="463"/>
      <c r="B5" s="748" t="s">
        <v>715</v>
      </c>
      <c r="C5" s="766"/>
      <c r="D5" s="766"/>
      <c r="E5" s="766"/>
      <c r="F5" s="739"/>
    </row>
    <row r="6" spans="1:8" s="155" customFormat="1" ht="17.399999999999999" customHeight="1" x14ac:dyDescent="0.25">
      <c r="A6" s="463"/>
      <c r="B6" s="744" t="s">
        <v>801</v>
      </c>
      <c r="C6" s="767"/>
      <c r="D6" s="767"/>
      <c r="E6" s="767"/>
      <c r="F6" s="739"/>
    </row>
    <row r="7" spans="1:8" s="25" customFormat="1" ht="13.2" x14ac:dyDescent="0.25">
      <c r="D7" s="762"/>
      <c r="E7" s="762"/>
    </row>
    <row r="8" spans="1:8" s="266" customFormat="1" ht="13.2" x14ac:dyDescent="0.25">
      <c r="D8" s="267"/>
      <c r="E8" s="267"/>
    </row>
    <row r="9" spans="1:8" ht="88.95" customHeight="1" x14ac:dyDescent="0.25">
      <c r="A9" s="770" t="s">
        <v>723</v>
      </c>
      <c r="B9" s="770"/>
      <c r="C9" s="770"/>
      <c r="D9" s="740"/>
      <c r="E9" s="740"/>
      <c r="F9" s="740"/>
      <c r="G9" s="157"/>
      <c r="H9" s="157"/>
    </row>
    <row r="10" spans="1:8" ht="4.2" hidden="1" customHeight="1" thickBot="1" x14ac:dyDescent="0.3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71" t="s">
        <v>74</v>
      </c>
      <c r="B12" s="773" t="s">
        <v>0</v>
      </c>
      <c r="C12" s="775" t="s">
        <v>20</v>
      </c>
      <c r="D12" s="777" t="s">
        <v>434</v>
      </c>
      <c r="E12" s="768" t="s">
        <v>482</v>
      </c>
      <c r="F12" s="768" t="s">
        <v>717</v>
      </c>
    </row>
    <row r="13" spans="1:8" ht="13.95" customHeight="1" thickBot="1" x14ac:dyDescent="0.3">
      <c r="A13" s="772"/>
      <c r="B13" s="774"/>
      <c r="C13" s="776"/>
      <c r="D13" s="778"/>
      <c r="E13" s="769"/>
      <c r="F13" s="769"/>
    </row>
    <row r="14" spans="1:8" ht="16.2" thickBot="1" x14ac:dyDescent="0.3">
      <c r="A14" s="249">
        <v>1</v>
      </c>
      <c r="B14" s="250">
        <v>2</v>
      </c>
      <c r="C14" s="251">
        <v>3</v>
      </c>
      <c r="D14" s="248">
        <v>4</v>
      </c>
      <c r="E14" s="252">
        <v>5</v>
      </c>
      <c r="F14" s="248">
        <v>6</v>
      </c>
    </row>
    <row r="15" spans="1:8" ht="33" customHeight="1" x14ac:dyDescent="0.25">
      <c r="A15" s="389" t="s">
        <v>25</v>
      </c>
      <c r="B15" s="407" t="s">
        <v>29</v>
      </c>
      <c r="C15" s="408"/>
      <c r="D15" s="400">
        <f>D16+D17+D18+D19+D21+D22+D20</f>
        <v>452596.7</v>
      </c>
      <c r="E15" s="400">
        <f>E16+E17+E18+E19+E21+E22+E20</f>
        <v>340499.3</v>
      </c>
      <c r="F15" s="400">
        <f>F16+F17+F18+F19+F21+F22+F20</f>
        <v>287253.3</v>
      </c>
    </row>
    <row r="16" spans="1:8" ht="45" customHeight="1" x14ac:dyDescent="0.25">
      <c r="A16" s="390" t="s">
        <v>54</v>
      </c>
      <c r="B16" s="231" t="s">
        <v>29</v>
      </c>
      <c r="C16" s="232" t="s">
        <v>30</v>
      </c>
      <c r="D16" s="401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0" t="s">
        <v>55</v>
      </c>
      <c r="B17" s="231" t="s">
        <v>29</v>
      </c>
      <c r="C17" s="232" t="s">
        <v>7</v>
      </c>
      <c r="D17" s="401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0" t="s">
        <v>56</v>
      </c>
      <c r="B18" s="231" t="s">
        <v>29</v>
      </c>
      <c r="C18" s="232" t="s">
        <v>49</v>
      </c>
      <c r="D18" s="401">
        <f>'Функц. 2024-2026'!F40</f>
        <v>108184</v>
      </c>
      <c r="E18" s="258">
        <f>'Функц. 2024-2026'!H40</f>
        <v>97556.800000000003</v>
      </c>
      <c r="F18" s="258">
        <f>'Функц. 2024-2026'!J40</f>
        <v>93695.6</v>
      </c>
    </row>
    <row r="19" spans="1:6" ht="46.5" customHeight="1" x14ac:dyDescent="0.25">
      <c r="A19" s="390" t="s">
        <v>75</v>
      </c>
      <c r="B19" s="231" t="s">
        <v>29</v>
      </c>
      <c r="C19" s="232" t="s">
        <v>97</v>
      </c>
      <c r="D19" s="401">
        <f>'Функц. 2024-2026'!F81</f>
        <v>40212</v>
      </c>
      <c r="E19" s="258">
        <f>'Функц. 2024-2026'!H81</f>
        <v>39148.6</v>
      </c>
      <c r="F19" s="258">
        <f>'Функц. 2024-2026'!J81</f>
        <v>39154.6</v>
      </c>
    </row>
    <row r="20" spans="1:6" s="460" customFormat="1" ht="46.5" customHeight="1" x14ac:dyDescent="0.25">
      <c r="A20" s="458" t="s">
        <v>668</v>
      </c>
      <c r="B20" s="457" t="s">
        <v>29</v>
      </c>
      <c r="C20" s="237" t="s">
        <v>8</v>
      </c>
      <c r="D20" s="401">
        <f>'Функц. 2024-2026'!F115</f>
        <v>0</v>
      </c>
      <c r="E20" s="258">
        <f>'Функц. 2024-2026'!H115</f>
        <v>3876</v>
      </c>
      <c r="F20" s="258">
        <f>'Функц. 2024-2026'!J115</f>
        <v>0</v>
      </c>
    </row>
    <row r="21" spans="1:6" ht="25.5" customHeight="1" x14ac:dyDescent="0.25">
      <c r="A21" s="390" t="s">
        <v>76</v>
      </c>
      <c r="B21" s="231" t="s">
        <v>29</v>
      </c>
      <c r="C21" s="232">
        <v>11</v>
      </c>
      <c r="D21" s="401">
        <f>'Функц. 2024-2026'!F120</f>
        <v>1000</v>
      </c>
      <c r="E21" s="258">
        <f>'Функц. 2024-2026'!H120</f>
        <v>0</v>
      </c>
      <c r="F21" s="258">
        <f>'Функц. 2024-2026'!J120</f>
        <v>0</v>
      </c>
    </row>
    <row r="22" spans="1:6" ht="28.5" customHeight="1" x14ac:dyDescent="0.25">
      <c r="A22" s="390" t="s">
        <v>155</v>
      </c>
      <c r="B22" s="231" t="s">
        <v>29</v>
      </c>
      <c r="C22" s="232">
        <v>13</v>
      </c>
      <c r="D22" s="401">
        <f>'Функц. 2024-2026'!F125</f>
        <v>282260</v>
      </c>
      <c r="E22" s="258">
        <f>'Функц. 2024-2026'!H125</f>
        <v>179122.19999999998</v>
      </c>
      <c r="F22" s="258">
        <f>'Функц. 2024-2026'!J125</f>
        <v>133762.4</v>
      </c>
    </row>
    <row r="23" spans="1:6" ht="32.4" customHeight="1" x14ac:dyDescent="0.25">
      <c r="A23" s="391" t="s">
        <v>11</v>
      </c>
      <c r="B23" s="233" t="s">
        <v>30</v>
      </c>
      <c r="C23" s="230"/>
      <c r="D23" s="402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2" t="s">
        <v>77</v>
      </c>
      <c r="B24" s="231" t="s">
        <v>30</v>
      </c>
      <c r="C24" s="232" t="s">
        <v>7</v>
      </c>
      <c r="D24" s="401">
        <f>'Функц. 2024-2026'!F215</f>
        <v>4294.2</v>
      </c>
      <c r="E24" s="258">
        <f>'Функц. 2024-2026'!H215</f>
        <v>4444.3</v>
      </c>
      <c r="F24" s="258">
        <f>'Функц. 2024-2026'!J215</f>
        <v>4685.7</v>
      </c>
    </row>
    <row r="25" spans="1:6" ht="26.25" customHeight="1" x14ac:dyDescent="0.25">
      <c r="A25" s="390" t="s">
        <v>78</v>
      </c>
      <c r="B25" s="231" t="s">
        <v>30</v>
      </c>
      <c r="C25" s="232" t="s">
        <v>49</v>
      </c>
      <c r="D25" s="401">
        <f>'Функц. 2024-2026'!F222</f>
        <v>630</v>
      </c>
      <c r="E25" s="258">
        <f>'Функц. 2024-2026'!H222</f>
        <v>65</v>
      </c>
      <c r="F25" s="258">
        <f>'Функц. 2024-2026'!J222</f>
        <v>65</v>
      </c>
    </row>
    <row r="26" spans="1:6" ht="42" customHeight="1" x14ac:dyDescent="0.25">
      <c r="A26" s="391" t="s">
        <v>46</v>
      </c>
      <c r="B26" s="233" t="s">
        <v>7</v>
      </c>
      <c r="C26" s="230"/>
      <c r="D26" s="402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0" t="s">
        <v>397</v>
      </c>
      <c r="B27" s="231" t="s">
        <v>7</v>
      </c>
      <c r="C27" s="232" t="s">
        <v>22</v>
      </c>
      <c r="D27" s="401">
        <f>'Функц. 2024-2026'!F230</f>
        <v>1926.1</v>
      </c>
      <c r="E27" s="258">
        <f>'Функц. 2024-2026'!H230</f>
        <v>1177</v>
      </c>
      <c r="F27" s="258">
        <f>'Функц. 2024-2026'!J230</f>
        <v>1177</v>
      </c>
    </row>
    <row r="28" spans="1:6" s="155" customFormat="1" ht="42.75" customHeight="1" x14ac:dyDescent="0.25">
      <c r="A28" s="393" t="s">
        <v>396</v>
      </c>
      <c r="B28" s="231" t="s">
        <v>7</v>
      </c>
      <c r="C28" s="232" t="s">
        <v>36</v>
      </c>
      <c r="D28" s="401">
        <f>'Функц. 2024-2026'!F241</f>
        <v>28905.7</v>
      </c>
      <c r="E28" s="258">
        <f>'Функц. 2024-2026'!H241</f>
        <v>27486.399999999998</v>
      </c>
      <c r="F28" s="258">
        <f>'Функц. 2024-2026'!J241</f>
        <v>27486.399999999998</v>
      </c>
    </row>
    <row r="29" spans="1:6" ht="42.75" customHeight="1" x14ac:dyDescent="0.25">
      <c r="A29" s="390" t="s">
        <v>79</v>
      </c>
      <c r="B29" s="231" t="s">
        <v>7</v>
      </c>
      <c r="C29" s="232">
        <v>14</v>
      </c>
      <c r="D29" s="401">
        <f>'Функц. 2024-2026'!F273</f>
        <v>16684.3</v>
      </c>
      <c r="E29" s="258">
        <f>'Функц. 2024-2026'!H273</f>
        <v>19082.2</v>
      </c>
      <c r="F29" s="258">
        <f>'Функц. 2024-2026'!J273</f>
        <v>14527.9</v>
      </c>
    </row>
    <row r="30" spans="1:6" ht="26.25" customHeight="1" x14ac:dyDescent="0.25">
      <c r="A30" s="391" t="s">
        <v>45</v>
      </c>
      <c r="B30" s="233" t="s">
        <v>49</v>
      </c>
      <c r="C30" s="230"/>
      <c r="D30" s="402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4" t="s">
        <v>151</v>
      </c>
      <c r="B31" s="234" t="s">
        <v>49</v>
      </c>
      <c r="C31" s="235" t="s">
        <v>5</v>
      </c>
      <c r="D31" s="401">
        <f>'Функц. 2024-2026'!F285</f>
        <v>954</v>
      </c>
      <c r="E31" s="258">
        <f>'Функц. 2024-2026'!H285</f>
        <v>755</v>
      </c>
      <c r="F31" s="258">
        <f>'Функц. 2024-2026'!J285</f>
        <v>755</v>
      </c>
    </row>
    <row r="32" spans="1:6" ht="23.4" customHeight="1" x14ac:dyDescent="0.25">
      <c r="A32" s="390" t="s">
        <v>80</v>
      </c>
      <c r="B32" s="231" t="s">
        <v>49</v>
      </c>
      <c r="C32" s="232" t="s">
        <v>16</v>
      </c>
      <c r="D32" s="401">
        <f>'Функц. 2024-2026'!F294</f>
        <v>37558.6</v>
      </c>
      <c r="E32" s="258">
        <f>'Функц. 2024-2026'!H294</f>
        <v>25513.699999999997</v>
      </c>
      <c r="F32" s="258">
        <f>'Функц. 2024-2026'!J294</f>
        <v>7000.0999999999985</v>
      </c>
    </row>
    <row r="33" spans="1:6" ht="24" customHeight="1" x14ac:dyDescent="0.25">
      <c r="A33" s="392" t="s">
        <v>81</v>
      </c>
      <c r="B33" s="231" t="s">
        <v>49</v>
      </c>
      <c r="C33" s="232" t="s">
        <v>22</v>
      </c>
      <c r="D33" s="401">
        <f>'Функц. 2024-2026'!F312</f>
        <v>133484.4</v>
      </c>
      <c r="E33" s="258">
        <f>'Функц. 2024-2026'!H312</f>
        <v>82134.2</v>
      </c>
      <c r="F33" s="258">
        <f>'Функц. 2024-2026'!J312</f>
        <v>82435.199999999997</v>
      </c>
    </row>
    <row r="34" spans="1:6" ht="24" customHeight="1" x14ac:dyDescent="0.25">
      <c r="A34" s="392" t="s">
        <v>100</v>
      </c>
      <c r="B34" s="231" t="s">
        <v>49</v>
      </c>
      <c r="C34" s="232">
        <v>10</v>
      </c>
      <c r="D34" s="401">
        <f>'Функц. 2024-2026'!F340</f>
        <v>5147.3999999999996</v>
      </c>
      <c r="E34" s="258">
        <f>'Функц. 2024-2026'!H340</f>
        <v>458.7</v>
      </c>
      <c r="F34" s="258">
        <f>'Функц. 2024-2026'!J340</f>
        <v>458.7</v>
      </c>
    </row>
    <row r="35" spans="1:6" ht="22.2" customHeight="1" x14ac:dyDescent="0.25">
      <c r="A35" s="390" t="s">
        <v>82</v>
      </c>
      <c r="B35" s="231" t="s">
        <v>49</v>
      </c>
      <c r="C35" s="232">
        <v>12</v>
      </c>
      <c r="D35" s="401">
        <f>'Функц. 2024-2026'!F355</f>
        <v>1422.9</v>
      </c>
      <c r="E35" s="258">
        <f>'Функц. 2024-2026'!H355</f>
        <v>347</v>
      </c>
      <c r="F35" s="258">
        <f>'Функц. 2024-2026'!J355</f>
        <v>347</v>
      </c>
    </row>
    <row r="36" spans="1:6" ht="26.25" customHeight="1" x14ac:dyDescent="0.25">
      <c r="A36" s="391" t="s">
        <v>3</v>
      </c>
      <c r="B36" s="233" t="s">
        <v>5</v>
      </c>
      <c r="C36" s="230"/>
      <c r="D36" s="402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0" t="s">
        <v>83</v>
      </c>
      <c r="B37" s="231" t="s">
        <v>5</v>
      </c>
      <c r="C37" s="232" t="s">
        <v>29</v>
      </c>
      <c r="D37" s="401">
        <f>'Функц. 2024-2026'!F372</f>
        <v>24071.5</v>
      </c>
      <c r="E37" s="258">
        <f>'Функц. 2024-2026'!H372</f>
        <v>9375</v>
      </c>
      <c r="F37" s="258">
        <f>'Функц. 2024-2026'!J372</f>
        <v>9093.7999999999993</v>
      </c>
    </row>
    <row r="38" spans="1:6" s="145" customFormat="1" ht="24.75" customHeight="1" x14ac:dyDescent="0.25">
      <c r="A38" s="393" t="s">
        <v>342</v>
      </c>
      <c r="B38" s="236" t="s">
        <v>5</v>
      </c>
      <c r="C38" s="237" t="s">
        <v>30</v>
      </c>
      <c r="D38" s="401">
        <f>'Функц. 2024-2026'!F395</f>
        <v>424900.9</v>
      </c>
      <c r="E38" s="523">
        <f>'Функц. 2024-2026'!H395</f>
        <v>734403.4</v>
      </c>
      <c r="F38" s="523">
        <f>'Функц. 2024-2026'!J395</f>
        <v>272322.2</v>
      </c>
    </row>
    <row r="39" spans="1:6" ht="27.75" customHeight="1" x14ac:dyDescent="0.25">
      <c r="A39" s="390" t="s">
        <v>84</v>
      </c>
      <c r="B39" s="231" t="s">
        <v>5</v>
      </c>
      <c r="C39" s="232" t="s">
        <v>7</v>
      </c>
      <c r="D39" s="401">
        <f>'Функц. 2024-2026'!F441</f>
        <v>1056554.2</v>
      </c>
      <c r="E39" s="258">
        <f>'Функц. 2024-2026'!H441</f>
        <v>421165.80000000005</v>
      </c>
      <c r="F39" s="258">
        <f>'Функц. 2024-2026'!J441</f>
        <v>240017.1</v>
      </c>
    </row>
    <row r="40" spans="1:6" ht="24.75" customHeight="1" thickBot="1" x14ac:dyDescent="0.3">
      <c r="A40" s="390" t="s">
        <v>85</v>
      </c>
      <c r="B40" s="231" t="s">
        <v>5</v>
      </c>
      <c r="C40" s="232" t="s">
        <v>5</v>
      </c>
      <c r="D40" s="401">
        <f>'Функц. 2024-2026'!F515</f>
        <v>27089.9</v>
      </c>
      <c r="E40" s="258">
        <f>'Функц. 2024-2026'!H515</f>
        <v>23412.7</v>
      </c>
      <c r="F40" s="258">
        <f>'Функц. 2024-2026'!J515</f>
        <v>23412.7</v>
      </c>
    </row>
    <row r="41" spans="1:6" s="266" customFormat="1" ht="20.399999999999999" customHeight="1" thickBot="1" x14ac:dyDescent="0.3">
      <c r="A41" s="395">
        <v>1</v>
      </c>
      <c r="B41" s="246">
        <v>2</v>
      </c>
      <c r="C41" s="247">
        <v>3</v>
      </c>
      <c r="D41" s="403">
        <v>4</v>
      </c>
      <c r="E41" s="262">
        <v>5</v>
      </c>
      <c r="F41" s="262">
        <v>6</v>
      </c>
    </row>
    <row r="42" spans="1:6" s="155" customFormat="1" ht="24.75" customHeight="1" x14ac:dyDescent="0.35">
      <c r="A42" s="396" t="s">
        <v>39</v>
      </c>
      <c r="B42" s="238" t="s">
        <v>97</v>
      </c>
      <c r="C42" s="239"/>
      <c r="D42" s="402">
        <f>D43</f>
        <v>1356927</v>
      </c>
      <c r="E42" s="402">
        <f>E43</f>
        <v>516420.10000000003</v>
      </c>
      <c r="F42" s="402">
        <f>F43</f>
        <v>0</v>
      </c>
    </row>
    <row r="43" spans="1:6" s="454" customFormat="1" ht="24.75" customHeight="1" x14ac:dyDescent="0.25">
      <c r="A43" s="458" t="s">
        <v>667</v>
      </c>
      <c r="B43" s="456" t="s">
        <v>97</v>
      </c>
      <c r="C43" s="457" t="s">
        <v>30</v>
      </c>
      <c r="D43" s="459">
        <f>'Функц. 2024-2026'!F545</f>
        <v>1356927</v>
      </c>
      <c r="E43" s="459">
        <f>'Функц. 2024-2026'!H545</f>
        <v>516420.10000000003</v>
      </c>
      <c r="F43" s="459">
        <f>'Функц. 2024-2026'!J545</f>
        <v>0</v>
      </c>
    </row>
    <row r="44" spans="1:6" ht="26.25" customHeight="1" x14ac:dyDescent="0.25">
      <c r="A44" s="397" t="s">
        <v>4</v>
      </c>
      <c r="B44" s="233" t="s">
        <v>8</v>
      </c>
      <c r="C44" s="240"/>
      <c r="D44" s="404">
        <f>D45+D46+D48+D49+D47</f>
        <v>1318806.7999999998</v>
      </c>
      <c r="E44" s="269">
        <f>E45+E46+E48+E49+E47</f>
        <v>1227835.3</v>
      </c>
      <c r="F44" s="269">
        <f>F45+F46+F48+F49+F47</f>
        <v>1217813.2999999998</v>
      </c>
    </row>
    <row r="45" spans="1:6" ht="30" customHeight="1" x14ac:dyDescent="0.25">
      <c r="A45" s="390" t="s">
        <v>86</v>
      </c>
      <c r="B45" s="241" t="s">
        <v>8</v>
      </c>
      <c r="C45" s="232" t="s">
        <v>29</v>
      </c>
      <c r="D45" s="401">
        <f>'Функц. 2024-2026'!F554</f>
        <v>440355.39999999997</v>
      </c>
      <c r="E45" s="244">
        <f>'Функц. 2024-2026'!H554</f>
        <v>436451.6</v>
      </c>
      <c r="F45" s="244">
        <f>'Функц. 2024-2026'!J554</f>
        <v>436451.6</v>
      </c>
    </row>
    <row r="46" spans="1:6" ht="24.75" customHeight="1" x14ac:dyDescent="0.25">
      <c r="A46" s="390" t="s">
        <v>87</v>
      </c>
      <c r="B46" s="241" t="s">
        <v>8</v>
      </c>
      <c r="C46" s="232" t="s">
        <v>30</v>
      </c>
      <c r="D46" s="405">
        <f>'Функц. 2024-2026'!F575</f>
        <v>695619.7</v>
      </c>
      <c r="E46" s="245">
        <f>'Функц. 2024-2026'!H575</f>
        <v>619306.20000000007</v>
      </c>
      <c r="F46" s="245">
        <f>'Функц. 2024-2026'!J575</f>
        <v>607194.19999999995</v>
      </c>
    </row>
    <row r="47" spans="1:6" ht="27.75" customHeight="1" x14ac:dyDescent="0.25">
      <c r="A47" s="390" t="s">
        <v>150</v>
      </c>
      <c r="B47" s="241" t="s">
        <v>8</v>
      </c>
      <c r="C47" s="232" t="s">
        <v>7</v>
      </c>
      <c r="D47" s="401">
        <f>'Функц. 2024-2026'!F639</f>
        <v>148789.9</v>
      </c>
      <c r="E47" s="258">
        <f>'Функц. 2024-2026'!H639</f>
        <v>138597.9</v>
      </c>
      <c r="F47" s="258">
        <f>'Функц. 2024-2026'!J639</f>
        <v>141297.9</v>
      </c>
    </row>
    <row r="48" spans="1:6" ht="25.5" customHeight="1" x14ac:dyDescent="0.25">
      <c r="A48" s="390" t="s">
        <v>136</v>
      </c>
      <c r="B48" s="231" t="s">
        <v>8</v>
      </c>
      <c r="C48" s="232" t="s">
        <v>8</v>
      </c>
      <c r="D48" s="401">
        <f>'Функц. 2024-2026'!F682</f>
        <v>2059.6999999999998</v>
      </c>
      <c r="E48" s="258">
        <f>'Функц. 2024-2026'!H682</f>
        <v>2000</v>
      </c>
      <c r="F48" s="258">
        <f>'Функц. 2024-2026'!J682</f>
        <v>2000</v>
      </c>
    </row>
    <row r="49" spans="1:6" ht="28.5" customHeight="1" x14ac:dyDescent="0.25">
      <c r="A49" s="390" t="s">
        <v>88</v>
      </c>
      <c r="B49" s="231" t="s">
        <v>8</v>
      </c>
      <c r="C49" s="232" t="s">
        <v>22</v>
      </c>
      <c r="D49" s="401">
        <f>'Функц. 2024-2026'!F701</f>
        <v>31982.1</v>
      </c>
      <c r="E49" s="258">
        <f>'Функц. 2024-2026'!H701</f>
        <v>31479.599999999999</v>
      </c>
      <c r="F49" s="258">
        <f>'Функц. 2024-2026'!J701</f>
        <v>30869.599999999999</v>
      </c>
    </row>
    <row r="50" spans="1:6" ht="37.35" customHeight="1" x14ac:dyDescent="0.25">
      <c r="A50" s="391" t="s">
        <v>21</v>
      </c>
      <c r="B50" s="233" t="s">
        <v>16</v>
      </c>
      <c r="C50" s="240"/>
      <c r="D50" s="402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0" t="s">
        <v>89</v>
      </c>
      <c r="B51" s="231" t="s">
        <v>16</v>
      </c>
      <c r="C51" s="232" t="s">
        <v>29</v>
      </c>
      <c r="D51" s="401">
        <f>'Функц. 2024-2026'!F741</f>
        <v>177106.69999999998</v>
      </c>
      <c r="E51" s="258">
        <f>'Функц. 2024-2026'!H741</f>
        <v>111615.5</v>
      </c>
      <c r="F51" s="258">
        <f>'Функц. 2024-2026'!J741</f>
        <v>113211.4</v>
      </c>
    </row>
    <row r="52" spans="1:6" s="506" customFormat="1" ht="27.75" customHeight="1" x14ac:dyDescent="0.35">
      <c r="A52" s="530" t="s">
        <v>792</v>
      </c>
      <c r="B52" s="531" t="s">
        <v>22</v>
      </c>
      <c r="C52" s="521"/>
      <c r="D52" s="402">
        <f>D53</f>
        <v>280</v>
      </c>
      <c r="E52" s="402">
        <f>E53</f>
        <v>0</v>
      </c>
      <c r="F52" s="402">
        <f>F53</f>
        <v>0</v>
      </c>
    </row>
    <row r="53" spans="1:6" s="506" customFormat="1" ht="27.75" customHeight="1" x14ac:dyDescent="0.25">
      <c r="A53" s="519" t="s">
        <v>793</v>
      </c>
      <c r="B53" s="457" t="s">
        <v>22</v>
      </c>
      <c r="C53" s="520" t="s">
        <v>22</v>
      </c>
      <c r="D53" s="401">
        <f>'Функц. 2024-2026'!F804</f>
        <v>280</v>
      </c>
      <c r="E53" s="523">
        <f>'Функц. 2024-2026'!H804</f>
        <v>0</v>
      </c>
      <c r="F53" s="523">
        <f>'Функц. 2024-2026'!J811</f>
        <v>0</v>
      </c>
    </row>
    <row r="54" spans="1:6" ht="28.5" customHeight="1" x14ac:dyDescent="0.25">
      <c r="A54" s="391" t="s">
        <v>96</v>
      </c>
      <c r="B54" s="233" t="s">
        <v>36</v>
      </c>
      <c r="C54" s="240"/>
      <c r="D54" s="402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0" t="s">
        <v>90</v>
      </c>
      <c r="B55" s="231">
        <v>10</v>
      </c>
      <c r="C55" s="232" t="s">
        <v>29</v>
      </c>
      <c r="D55" s="401">
        <f>'Функц. 2024-2026'!F813</f>
        <v>8208.1999999999989</v>
      </c>
      <c r="E55" s="258">
        <f>'Функц. 2024-2026'!H813</f>
        <v>7824.5</v>
      </c>
      <c r="F55" s="258">
        <f>'Функц. 2024-2026'!J813</f>
        <v>7824.4999999999991</v>
      </c>
    </row>
    <row r="56" spans="1:6" s="319" customFormat="1" ht="20.25" customHeight="1" x14ac:dyDescent="0.35">
      <c r="A56" s="320" t="s">
        <v>505</v>
      </c>
      <c r="B56" s="236">
        <v>10</v>
      </c>
      <c r="C56" s="237" t="s">
        <v>7</v>
      </c>
      <c r="D56" s="401">
        <f>'Функц. 2024-2026'!F820</f>
        <v>420</v>
      </c>
      <c r="E56" s="258">
        <f>'Функц. 2024-2026'!H820</f>
        <v>0</v>
      </c>
      <c r="F56" s="258">
        <f>'Функц. 2024-2026'!J820</f>
        <v>0</v>
      </c>
    </row>
    <row r="57" spans="1:6" ht="27.75" customHeight="1" x14ac:dyDescent="0.25">
      <c r="A57" s="390" t="s">
        <v>91</v>
      </c>
      <c r="B57" s="231">
        <v>10</v>
      </c>
      <c r="C57" s="232" t="s">
        <v>49</v>
      </c>
      <c r="D57" s="401">
        <f>'Функц. 2024-2026'!F825</f>
        <v>87228.3</v>
      </c>
      <c r="E57" s="258">
        <f>'Функц. 2024-2026'!H825</f>
        <v>97893</v>
      </c>
      <c r="F57" s="258">
        <f>'Функц. 2024-2026'!J825</f>
        <v>55748</v>
      </c>
    </row>
    <row r="58" spans="1:6" ht="28.5" customHeight="1" x14ac:dyDescent="0.25">
      <c r="A58" s="390" t="s">
        <v>92</v>
      </c>
      <c r="B58" s="231">
        <v>10</v>
      </c>
      <c r="C58" s="232" t="s">
        <v>97</v>
      </c>
      <c r="D58" s="401">
        <f>'Функц. 2024-2026'!F853</f>
        <v>140</v>
      </c>
      <c r="E58" s="258">
        <f>'Функц. 2024-2026'!H853</f>
        <v>140</v>
      </c>
      <c r="F58" s="258">
        <f>'Функц. 2024-2026'!J853</f>
        <v>140</v>
      </c>
    </row>
    <row r="59" spans="1:6" ht="34.35" customHeight="1" x14ac:dyDescent="0.25">
      <c r="A59" s="391" t="s">
        <v>13</v>
      </c>
      <c r="B59" s="242">
        <v>11</v>
      </c>
      <c r="C59" s="230"/>
      <c r="D59" s="402">
        <f>D60+D61</f>
        <v>107727.09999999999</v>
      </c>
      <c r="E59" s="402">
        <f>E60+E61</f>
        <v>103263</v>
      </c>
      <c r="F59" s="402">
        <f>F60+F61</f>
        <v>101863</v>
      </c>
    </row>
    <row r="60" spans="1:6" ht="28.5" customHeight="1" x14ac:dyDescent="0.25">
      <c r="A60" s="392" t="s">
        <v>93</v>
      </c>
      <c r="B60" s="231">
        <v>11</v>
      </c>
      <c r="C60" s="232" t="s">
        <v>30</v>
      </c>
      <c r="D60" s="401">
        <f>'Функц. 2024-2026'!F864</f>
        <v>3912.4</v>
      </c>
      <c r="E60" s="258">
        <f>'Функц. 2024-2026'!H864</f>
        <v>2400</v>
      </c>
      <c r="F60" s="258">
        <f>'Функц. 2024-2026'!J864</f>
        <v>1000</v>
      </c>
    </row>
    <row r="61" spans="1:6" s="471" customFormat="1" ht="28.5" customHeight="1" x14ac:dyDescent="0.25">
      <c r="A61" s="392" t="s">
        <v>677</v>
      </c>
      <c r="B61" s="231">
        <v>11</v>
      </c>
      <c r="C61" s="232" t="s">
        <v>7</v>
      </c>
      <c r="D61" s="401">
        <f>'Функц. 2024-2026'!F874</f>
        <v>103814.7</v>
      </c>
      <c r="E61" s="258">
        <f>'Функц. 2024-2026'!H874</f>
        <v>100863</v>
      </c>
      <c r="F61" s="258">
        <f>'Функц. 2024-2026'!J874</f>
        <v>100863</v>
      </c>
    </row>
    <row r="62" spans="1:6" ht="36.6" customHeight="1" x14ac:dyDescent="0.25">
      <c r="A62" s="391" t="s">
        <v>484</v>
      </c>
      <c r="B62" s="242">
        <v>13</v>
      </c>
      <c r="C62" s="230"/>
      <c r="D62" s="402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8" t="s">
        <v>485</v>
      </c>
      <c r="B63" s="253">
        <v>13</v>
      </c>
      <c r="C63" s="254" t="s">
        <v>29</v>
      </c>
      <c r="D63" s="406">
        <f>'Функц. 2024-2026'!F883</f>
        <v>311.20000000000005</v>
      </c>
      <c r="E63" s="259">
        <f>'Функц. 2024-2026'!H888</f>
        <v>3667</v>
      </c>
      <c r="F63" s="259">
        <f>'Функц. 2024-2026'!J888</f>
        <v>32138.100000000002</v>
      </c>
    </row>
    <row r="64" spans="1:6" ht="35.1" customHeight="1" thickBot="1" x14ac:dyDescent="0.3">
      <c r="A64" s="399" t="s">
        <v>58</v>
      </c>
      <c r="B64" s="255"/>
      <c r="C64" s="256"/>
      <c r="D64" s="257">
        <f>D62+D59+D54+D50+D44+D36+D30+D26+D23+D15+D42+D52</f>
        <v>5273376.0999999996</v>
      </c>
      <c r="E64" s="522">
        <f>E62+E59+E54+E50+E44+E36+E30+E26+E23+E15+E42+E52</f>
        <v>3758978.1</v>
      </c>
      <c r="F64" s="522">
        <f>F62+F59+F54+F50+F44+F36+F30+F26+F23+F15+F42+F52</f>
        <v>2499775.3999999994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C2:F2"/>
    <mergeCell ref="B4:F4"/>
    <mergeCell ref="B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6"/>
  <sheetViews>
    <sheetView view="pageBreakPreview" topLeftCell="X1029" zoomScaleNormal="100" zoomScaleSheetLayoutView="100" workbookViewId="0">
      <selection activeCell="AD1043" sqref="AD1043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3"/>
      <c r="AH1" s="263"/>
    </row>
    <row r="2" spans="1:38" ht="15.6" x14ac:dyDescent="0.3">
      <c r="AB2" s="791"/>
      <c r="AC2" s="737"/>
      <c r="AD2" s="737"/>
      <c r="AE2" s="532"/>
      <c r="AF2" s="532" t="s">
        <v>670</v>
      </c>
      <c r="AG2" s="497"/>
      <c r="AH2" s="497"/>
    </row>
    <row r="3" spans="1:38" ht="66" customHeight="1" x14ac:dyDescent="0.3">
      <c r="AB3" s="533"/>
      <c r="AC3" s="746" t="s">
        <v>825</v>
      </c>
      <c r="AD3" s="792"/>
      <c r="AE3" s="792"/>
      <c r="AF3" s="792"/>
      <c r="AG3" s="497"/>
      <c r="AH3" s="497"/>
    </row>
    <row r="4" spans="1:38" ht="15.6" x14ac:dyDescent="0.3">
      <c r="AB4" s="546"/>
      <c r="AC4" s="546"/>
      <c r="AD4" s="546"/>
      <c r="AE4" s="546"/>
      <c r="AF4" s="546"/>
      <c r="AG4" s="497"/>
      <c r="AH4" s="497"/>
    </row>
    <row r="5" spans="1:38" ht="15.6" x14ac:dyDescent="0.3">
      <c r="AB5" s="791"/>
      <c r="AC5" s="737"/>
      <c r="AD5" s="737"/>
      <c r="AE5" s="532"/>
      <c r="AF5" s="532" t="s">
        <v>780</v>
      </c>
      <c r="AG5" s="263"/>
      <c r="AH5" s="263"/>
    </row>
    <row r="6" spans="1:38" ht="15.6" x14ac:dyDescent="0.3">
      <c r="AB6" s="544"/>
      <c r="AC6" s="545"/>
      <c r="AD6" s="782" t="s">
        <v>689</v>
      </c>
      <c r="AE6" s="783"/>
      <c r="AF6" s="783"/>
      <c r="AG6" s="225"/>
      <c r="AH6" s="225"/>
    </row>
    <row r="7" spans="1:38" ht="15.6" x14ac:dyDescent="0.3">
      <c r="AB7" s="782" t="s">
        <v>781</v>
      </c>
      <c r="AC7" s="783"/>
      <c r="AD7" s="783"/>
      <c r="AE7" s="783"/>
      <c r="AF7" s="783"/>
      <c r="AG7" s="225"/>
      <c r="AH7" s="225"/>
    </row>
    <row r="8" spans="1:38" ht="15.6" x14ac:dyDescent="0.3">
      <c r="AB8" s="226"/>
      <c r="AC8" s="226"/>
      <c r="AD8" s="226"/>
      <c r="AE8" s="277"/>
      <c r="AF8" s="277"/>
      <c r="AG8" s="277"/>
      <c r="AH8" s="277"/>
    </row>
    <row r="9" spans="1:38" s="47" customFormat="1" ht="58.95" customHeight="1" x14ac:dyDescent="0.35">
      <c r="A9" s="779"/>
      <c r="B9" s="780"/>
      <c r="C9" s="780"/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80"/>
      <c r="O9" s="780"/>
      <c r="P9" s="780"/>
      <c r="Q9" s="780"/>
      <c r="R9" s="780"/>
      <c r="S9" s="780"/>
      <c r="T9" s="780"/>
      <c r="U9" s="46"/>
      <c r="W9" s="46"/>
      <c r="X9" s="781" t="s">
        <v>690</v>
      </c>
      <c r="Y9" s="781"/>
      <c r="Z9" s="743"/>
      <c r="AA9" s="743"/>
      <c r="AB9" s="743"/>
      <c r="AC9" s="743"/>
      <c r="AD9" s="784"/>
      <c r="AE9" s="784"/>
      <c r="AF9" s="740"/>
      <c r="AG9" s="215"/>
      <c r="AH9" s="215"/>
      <c r="AI9" s="48"/>
      <c r="AJ9" s="787"/>
      <c r="AK9" s="742"/>
      <c r="AL9" s="742"/>
    </row>
    <row r="10" spans="1:38" s="47" customFormat="1" ht="21" thickBot="1" x14ac:dyDescent="0.4">
      <c r="A10" s="779"/>
      <c r="B10" s="780"/>
      <c r="C10" s="780"/>
      <c r="D10" s="780"/>
      <c r="E10" s="780"/>
      <c r="F10" s="780"/>
      <c r="G10" s="780"/>
      <c r="H10" s="780"/>
      <c r="I10" s="780"/>
      <c r="J10" s="780"/>
      <c r="K10" s="780"/>
      <c r="L10" s="780"/>
      <c r="M10" s="780"/>
      <c r="N10" s="780"/>
      <c r="O10" s="780"/>
      <c r="P10" s="780"/>
      <c r="Q10" s="780"/>
      <c r="R10" s="780"/>
      <c r="S10" s="780"/>
      <c r="T10" s="780"/>
      <c r="U10" s="49"/>
      <c r="V10" s="48"/>
      <c r="W10" s="48"/>
      <c r="X10" s="781"/>
      <c r="Y10" s="781"/>
      <c r="Z10" s="781"/>
      <c r="AA10" s="781"/>
      <c r="AB10" s="781"/>
      <c r="AC10" s="781"/>
      <c r="AD10" s="147"/>
      <c r="AF10" s="472" t="s">
        <v>691</v>
      </c>
      <c r="AJ10" s="789"/>
      <c r="AK10" s="790"/>
      <c r="AL10" s="790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6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7"/>
      <c r="AK11" s="788"/>
      <c r="AL11" s="788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3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1075442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338426.80000000005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108184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440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574</v>
      </c>
      <c r="Y25" s="566" t="s">
        <v>65</v>
      </c>
      <c r="Z25" s="567" t="s">
        <v>29</v>
      </c>
      <c r="AA25" s="568" t="s">
        <v>49</v>
      </c>
      <c r="AB25" s="569" t="s">
        <v>573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575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575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575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575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575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629</v>
      </c>
      <c r="Y31" s="566" t="s">
        <v>65</v>
      </c>
      <c r="Z31" s="567" t="s">
        <v>29</v>
      </c>
      <c r="AA31" s="568" t="s">
        <v>49</v>
      </c>
      <c r="AB31" s="577" t="s">
        <v>632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630</v>
      </c>
      <c r="Y32" s="566" t="s">
        <v>65</v>
      </c>
      <c r="Z32" s="567" t="s">
        <v>29</v>
      </c>
      <c r="AA32" s="568" t="s">
        <v>49</v>
      </c>
      <c r="AB32" s="577" t="s">
        <v>633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631</v>
      </c>
      <c r="Y33" s="566" t="s">
        <v>65</v>
      </c>
      <c r="Z33" s="567" t="s">
        <v>29</v>
      </c>
      <c r="AA33" s="568" t="s">
        <v>49</v>
      </c>
      <c r="AB33" s="577" t="s">
        <v>634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634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634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95765.6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95765.6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589</v>
      </c>
      <c r="Y53" s="566" t="s">
        <v>65</v>
      </c>
      <c r="Z53" s="567" t="s">
        <v>29</v>
      </c>
      <c r="AA53" s="568" t="s">
        <v>49</v>
      </c>
      <c r="AB53" s="582" t="s">
        <v>590</v>
      </c>
      <c r="AC53" s="575"/>
      <c r="AD53" s="571">
        <f>AD54</f>
        <v>149.6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445</v>
      </c>
      <c r="Y54" s="566" t="s">
        <v>65</v>
      </c>
      <c r="Z54" s="567" t="s">
        <v>29</v>
      </c>
      <c r="AA54" s="568" t="s">
        <v>49</v>
      </c>
      <c r="AB54" s="573" t="s">
        <v>591</v>
      </c>
      <c r="AC54" s="575"/>
      <c r="AD54" s="571">
        <f>AD55</f>
        <v>149.6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591</v>
      </c>
      <c r="AC55" s="575">
        <v>200</v>
      </c>
      <c r="AD55" s="571">
        <f>AD56</f>
        <v>149.6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591</v>
      </c>
      <c r="AC56" s="575">
        <v>240</v>
      </c>
      <c r="AD56" s="571">
        <f>52.8+33.8+25+38</f>
        <v>149.6</v>
      </c>
      <c r="AE56" s="571">
        <v>52.8</v>
      </c>
      <c r="AF56" s="571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570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5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711</v>
      </c>
      <c r="Y65" s="579" t="s">
        <v>65</v>
      </c>
      <c r="Z65" s="567" t="s">
        <v>29</v>
      </c>
      <c r="AA65" s="568" t="s">
        <v>8</v>
      </c>
      <c r="AB65" s="573" t="s">
        <v>712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712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725</v>
      </c>
      <c r="Y67" s="566" t="s">
        <v>65</v>
      </c>
      <c r="Z67" s="567" t="s">
        <v>29</v>
      </c>
      <c r="AA67" s="568" t="s">
        <v>8</v>
      </c>
      <c r="AB67" s="573" t="s">
        <v>712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225529.40000000002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115435.9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585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18273.899999999998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17969.3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17969.3</v>
      </c>
      <c r="AE77" s="727">
        <f t="shared" ref="AE77:AF77" si="12">AE82+AE80+AE78</f>
        <v>2279.1999999999998</v>
      </c>
      <c r="AF77" s="727">
        <f t="shared" si="12"/>
        <v>2279.6999999999998</v>
      </c>
      <c r="AG77" s="188"/>
      <c r="AH77" s="188"/>
      <c r="AI77" s="151"/>
    </row>
    <row r="78" spans="1:35" x14ac:dyDescent="0.3">
      <c r="A78" s="96"/>
      <c r="B78" s="675"/>
      <c r="C78" s="676"/>
      <c r="D78" s="676"/>
      <c r="E78" s="677"/>
      <c r="F78" s="676"/>
      <c r="G78" s="676"/>
      <c r="H78" s="97"/>
      <c r="I78" s="94"/>
      <c r="J78" s="94"/>
      <c r="K78" s="94"/>
      <c r="L78" s="674"/>
      <c r="M78" s="94"/>
      <c r="N78" s="674"/>
      <c r="O78" s="85"/>
      <c r="P78" s="44"/>
      <c r="Q78" s="679"/>
      <c r="R78" s="87"/>
      <c r="S78" s="680"/>
      <c r="T78" s="680"/>
      <c r="U78" s="680"/>
      <c r="V78" s="680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7">
        <f>AD79</f>
        <v>41.8</v>
      </c>
      <c r="AE78" s="727">
        <f t="shared" ref="AE78:AF78" si="13">AE79</f>
        <v>0</v>
      </c>
      <c r="AF78" s="727">
        <f t="shared" si="13"/>
        <v>0</v>
      </c>
      <c r="AG78" s="688"/>
      <c r="AH78" s="688"/>
      <c r="AI78" s="684"/>
    </row>
    <row r="79" spans="1:35" ht="31.2" x14ac:dyDescent="0.3">
      <c r="A79" s="96"/>
      <c r="B79" s="675"/>
      <c r="C79" s="676"/>
      <c r="D79" s="676"/>
      <c r="E79" s="677"/>
      <c r="F79" s="676"/>
      <c r="G79" s="676"/>
      <c r="H79" s="97"/>
      <c r="I79" s="94"/>
      <c r="J79" s="94"/>
      <c r="K79" s="94"/>
      <c r="L79" s="674"/>
      <c r="M79" s="94"/>
      <c r="N79" s="674"/>
      <c r="O79" s="85"/>
      <c r="P79" s="44"/>
      <c r="Q79" s="679"/>
      <c r="R79" s="87"/>
      <c r="S79" s="680"/>
      <c r="T79" s="680"/>
      <c r="U79" s="680"/>
      <c r="V79" s="680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7">
        <v>41.8</v>
      </c>
      <c r="AE79" s="727">
        <v>0</v>
      </c>
      <c r="AF79" s="727">
        <v>0</v>
      </c>
      <c r="AG79" s="688"/>
      <c r="AH79" s="688"/>
      <c r="AI79" s="684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460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15690.1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</f>
        <v>15690.1</v>
      </c>
      <c r="AE83" s="571">
        <v>0</v>
      </c>
      <c r="AF83" s="571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697</v>
      </c>
      <c r="Y85" s="566" t="s">
        <v>65</v>
      </c>
      <c r="Z85" s="567" t="s">
        <v>29</v>
      </c>
      <c r="AA85" s="568">
        <v>13</v>
      </c>
      <c r="AB85" s="573" t="s">
        <v>696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696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696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696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696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779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97162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97162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610</v>
      </c>
      <c r="Y95" s="566" t="s">
        <v>65</v>
      </c>
      <c r="Z95" s="567" t="s">
        <v>29</v>
      </c>
      <c r="AA95" s="568">
        <v>13</v>
      </c>
      <c r="AB95" s="582" t="s">
        <v>609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609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609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609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609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82571.7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66222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65515.4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</f>
        <v>65515.4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16349.7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14837.7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</f>
        <v>14837.7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491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500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502</v>
      </c>
      <c r="Y114" s="566" t="s">
        <v>65</v>
      </c>
      <c r="Z114" s="567" t="s">
        <v>29</v>
      </c>
      <c r="AA114" s="568">
        <v>13</v>
      </c>
      <c r="AB114" s="573" t="s">
        <v>501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501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501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592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703</v>
      </c>
      <c r="Y120" s="566" t="s">
        <v>65</v>
      </c>
      <c r="Z120" s="567" t="s">
        <v>29</v>
      </c>
      <c r="AA120" s="568">
        <v>13</v>
      </c>
      <c r="AB120" s="573" t="s">
        <v>704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704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704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593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594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595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595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595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59365.000000000029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466</v>
      </c>
      <c r="Y132" s="566" t="s">
        <v>65</v>
      </c>
      <c r="Z132" s="595" t="s">
        <v>29</v>
      </c>
      <c r="AA132" s="596">
        <v>13</v>
      </c>
      <c r="AB132" s="597" t="s">
        <v>467</v>
      </c>
      <c r="AC132" s="590"/>
      <c r="AD132" s="571">
        <f>AD139+AD133+AD136+AD142</f>
        <v>57979.800000000032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766</v>
      </c>
      <c r="Y133" s="591" t="s">
        <v>65</v>
      </c>
      <c r="Z133" s="595" t="s">
        <v>29</v>
      </c>
      <c r="AA133" s="596">
        <v>13</v>
      </c>
      <c r="AB133" s="597" t="s">
        <v>767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767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767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805</v>
      </c>
      <c r="Y136" s="591" t="s">
        <v>65</v>
      </c>
      <c r="Z136" s="595" t="s">
        <v>29</v>
      </c>
      <c r="AA136" s="596">
        <v>13</v>
      </c>
      <c r="AB136" s="597" t="s">
        <v>474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474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474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475</v>
      </c>
      <c r="Y139" s="566" t="s">
        <v>65</v>
      </c>
      <c r="Z139" s="595" t="s">
        <v>29</v>
      </c>
      <c r="AA139" s="596">
        <v>13</v>
      </c>
      <c r="AB139" s="597" t="s">
        <v>476</v>
      </c>
      <c r="AC139" s="590"/>
      <c r="AD139" s="571">
        <f t="shared" ref="AD139:AF140" si="22">AD140</f>
        <v>40823.300000000032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476</v>
      </c>
      <c r="AC140" s="590">
        <v>800</v>
      </c>
      <c r="AD140" s="571">
        <f t="shared" si="22"/>
        <v>40823.300000000032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476</v>
      </c>
      <c r="AC141" s="590">
        <v>870</v>
      </c>
      <c r="AD141" s="687">
        <f>15776.2+201178.8-9133.8-93-26064.9-300-15.4+1557.3-109.5-800-2152-647.4-60500+750-700-160-2857.9+60500-1717.8-60500-2000-28-60-90-180-3852.5-4280.8-1500-72-50947.3-10176.7</f>
        <v>40823.300000000032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5"/>
      <c r="AH141" s="188"/>
      <c r="AI141" s="151"/>
    </row>
    <row r="142" spans="1:35" ht="49.2" customHeight="1" x14ac:dyDescent="0.3">
      <c r="A142" s="93"/>
      <c r="B142" s="675"/>
      <c r="C142" s="676"/>
      <c r="D142" s="676"/>
      <c r="E142" s="677"/>
      <c r="F142" s="676"/>
      <c r="G142" s="678"/>
      <c r="H142" s="43"/>
      <c r="I142" s="94"/>
      <c r="J142" s="94"/>
      <c r="K142" s="94"/>
      <c r="L142" s="674"/>
      <c r="M142" s="94"/>
      <c r="N142" s="674"/>
      <c r="O142" s="85"/>
      <c r="P142" s="678"/>
      <c r="Q142" s="679"/>
      <c r="R142" s="87"/>
      <c r="S142" s="680"/>
      <c r="T142" s="680"/>
      <c r="U142" s="680"/>
      <c r="V142" s="680"/>
      <c r="X142" s="565" t="s">
        <v>844</v>
      </c>
      <c r="Y142" s="566" t="s">
        <v>65</v>
      </c>
      <c r="Z142" s="595" t="s">
        <v>29</v>
      </c>
      <c r="AA142" s="596">
        <v>13</v>
      </c>
      <c r="AB142" s="597" t="s">
        <v>843</v>
      </c>
      <c r="AC142" s="590"/>
      <c r="AD142" s="687">
        <f>AD143</f>
        <v>16967</v>
      </c>
      <c r="AE142" s="687">
        <f t="shared" ref="AE142:AF142" si="23">AE143</f>
        <v>0</v>
      </c>
      <c r="AF142" s="687">
        <f t="shared" si="23"/>
        <v>0</v>
      </c>
      <c r="AG142" s="285"/>
      <c r="AH142" s="688"/>
      <c r="AI142" s="684"/>
    </row>
    <row r="143" spans="1:35" x14ac:dyDescent="0.3">
      <c r="A143" s="93"/>
      <c r="B143" s="675"/>
      <c r="C143" s="676"/>
      <c r="D143" s="676"/>
      <c r="E143" s="677"/>
      <c r="F143" s="676"/>
      <c r="G143" s="678"/>
      <c r="H143" s="43"/>
      <c r="I143" s="94"/>
      <c r="J143" s="94"/>
      <c r="K143" s="94"/>
      <c r="L143" s="674"/>
      <c r="M143" s="94"/>
      <c r="N143" s="674"/>
      <c r="O143" s="85"/>
      <c r="P143" s="678"/>
      <c r="Q143" s="679"/>
      <c r="R143" s="87"/>
      <c r="S143" s="680"/>
      <c r="T143" s="680"/>
      <c r="U143" s="680"/>
      <c r="V143" s="680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843</v>
      </c>
      <c r="AC143" s="590">
        <v>800</v>
      </c>
      <c r="AD143" s="687">
        <f>AD144</f>
        <v>16967</v>
      </c>
      <c r="AE143" s="687">
        <f t="shared" ref="AE143:AF143" si="24">AE144</f>
        <v>0</v>
      </c>
      <c r="AF143" s="687">
        <f t="shared" si="24"/>
        <v>0</v>
      </c>
      <c r="AG143" s="285"/>
      <c r="AH143" s="688"/>
      <c r="AI143" s="684"/>
    </row>
    <row r="144" spans="1:35" x14ac:dyDescent="0.3">
      <c r="A144" s="93"/>
      <c r="B144" s="675"/>
      <c r="C144" s="676"/>
      <c r="D144" s="676"/>
      <c r="E144" s="677"/>
      <c r="F144" s="676"/>
      <c r="G144" s="678"/>
      <c r="H144" s="43"/>
      <c r="I144" s="94"/>
      <c r="J144" s="94"/>
      <c r="K144" s="94"/>
      <c r="L144" s="674"/>
      <c r="M144" s="94"/>
      <c r="N144" s="674"/>
      <c r="O144" s="85"/>
      <c r="P144" s="678"/>
      <c r="Q144" s="679"/>
      <c r="R144" s="87"/>
      <c r="S144" s="680"/>
      <c r="T144" s="680"/>
      <c r="U144" s="680"/>
      <c r="V144" s="680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843</v>
      </c>
      <c r="AC144" s="590">
        <v>870</v>
      </c>
      <c r="AD144" s="687">
        <v>16967</v>
      </c>
      <c r="AE144" s="571">
        <v>0</v>
      </c>
      <c r="AF144" s="571">
        <v>0</v>
      </c>
      <c r="AG144" s="285"/>
      <c r="AH144" s="688"/>
      <c r="AI144" s="684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491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504</v>
      </c>
      <c r="Y149" s="566" t="s">
        <v>65</v>
      </c>
      <c r="Z149" s="567" t="s">
        <v>30</v>
      </c>
      <c r="AA149" s="568" t="s">
        <v>7</v>
      </c>
      <c r="AB149" s="573" t="s">
        <v>492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503</v>
      </c>
      <c r="Y150" s="566" t="s">
        <v>65</v>
      </c>
      <c r="Z150" s="567" t="s">
        <v>30</v>
      </c>
      <c r="AA150" s="568" t="s">
        <v>7</v>
      </c>
      <c r="AB150" s="573" t="s">
        <v>499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499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499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47516.1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652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654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621</v>
      </c>
      <c r="Y168" s="566" t="s">
        <v>65</v>
      </c>
      <c r="Z168" s="567" t="s">
        <v>7</v>
      </c>
      <c r="AA168" s="568" t="s">
        <v>22</v>
      </c>
      <c r="AB168" s="573" t="s">
        <v>620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622</v>
      </c>
      <c r="Y169" s="566" t="s">
        <v>65</v>
      </c>
      <c r="Z169" s="567" t="s">
        <v>7</v>
      </c>
      <c r="AA169" s="568" t="s">
        <v>22</v>
      </c>
      <c r="AB169" s="573" t="s">
        <v>623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623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623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28905.7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28905.7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669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616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615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615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615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7" customFormat="1" ht="51.6" customHeight="1" x14ac:dyDescent="0.3">
      <c r="A179" s="324"/>
      <c r="B179" s="325"/>
      <c r="C179" s="326"/>
      <c r="D179" s="326"/>
      <c r="E179" s="327"/>
      <c r="F179" s="328"/>
      <c r="G179" s="329"/>
      <c r="H179" s="330"/>
      <c r="I179" s="331"/>
      <c r="J179" s="331"/>
      <c r="K179" s="331"/>
      <c r="L179" s="329"/>
      <c r="M179" s="331"/>
      <c r="N179" s="329"/>
      <c r="O179" s="332"/>
      <c r="P179" s="329"/>
      <c r="Q179" s="333"/>
      <c r="R179" s="334"/>
      <c r="S179" s="334"/>
      <c r="T179" s="334"/>
      <c r="U179" s="334"/>
      <c r="V179" s="334"/>
      <c r="W179" s="334"/>
      <c r="X179" s="565" t="s">
        <v>617</v>
      </c>
      <c r="Y179" s="591" t="s">
        <v>65</v>
      </c>
      <c r="Z179" s="567" t="s">
        <v>7</v>
      </c>
      <c r="AA179" s="568" t="s">
        <v>36</v>
      </c>
      <c r="AB179" s="573" t="s">
        <v>618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5"/>
      <c r="AH179" s="335"/>
      <c r="AI179" s="336"/>
    </row>
    <row r="180" spans="1:35" s="337" customFormat="1" ht="31.95" customHeight="1" x14ac:dyDescent="0.3">
      <c r="A180" s="324"/>
      <c r="B180" s="325"/>
      <c r="C180" s="326"/>
      <c r="D180" s="326"/>
      <c r="E180" s="327"/>
      <c r="F180" s="328"/>
      <c r="G180" s="329"/>
      <c r="H180" s="330"/>
      <c r="I180" s="331"/>
      <c r="J180" s="331"/>
      <c r="K180" s="331"/>
      <c r="L180" s="329"/>
      <c r="M180" s="331"/>
      <c r="N180" s="329"/>
      <c r="O180" s="332"/>
      <c r="P180" s="329"/>
      <c r="Q180" s="333"/>
      <c r="R180" s="334"/>
      <c r="S180" s="334"/>
      <c r="T180" s="334"/>
      <c r="U180" s="334"/>
      <c r="V180" s="334"/>
      <c r="W180" s="334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619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5"/>
      <c r="AH180" s="335"/>
      <c r="AI180" s="336"/>
    </row>
    <row r="181" spans="1:35" s="337" customFormat="1" x14ac:dyDescent="0.3">
      <c r="A181" s="324"/>
      <c r="B181" s="325"/>
      <c r="C181" s="326"/>
      <c r="D181" s="326"/>
      <c r="E181" s="327"/>
      <c r="F181" s="328"/>
      <c r="G181" s="329"/>
      <c r="H181" s="330"/>
      <c r="I181" s="331"/>
      <c r="J181" s="331"/>
      <c r="K181" s="331"/>
      <c r="L181" s="329"/>
      <c r="M181" s="331"/>
      <c r="N181" s="329"/>
      <c r="O181" s="332"/>
      <c r="P181" s="329"/>
      <c r="Q181" s="333"/>
      <c r="R181" s="334"/>
      <c r="S181" s="334"/>
      <c r="T181" s="334"/>
      <c r="U181" s="334"/>
      <c r="V181" s="334"/>
      <c r="W181" s="334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619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5"/>
      <c r="AH181" s="335"/>
      <c r="AI181" s="336"/>
    </row>
    <row r="182" spans="1:35" s="337" customFormat="1" ht="31.2" x14ac:dyDescent="0.3">
      <c r="A182" s="324"/>
      <c r="B182" s="325"/>
      <c r="C182" s="326"/>
      <c r="D182" s="326"/>
      <c r="E182" s="327"/>
      <c r="F182" s="328"/>
      <c r="G182" s="329"/>
      <c r="H182" s="330"/>
      <c r="I182" s="331"/>
      <c r="J182" s="331"/>
      <c r="K182" s="331"/>
      <c r="L182" s="329"/>
      <c r="M182" s="331"/>
      <c r="N182" s="329"/>
      <c r="O182" s="332"/>
      <c r="P182" s="329"/>
      <c r="Q182" s="333"/>
      <c r="R182" s="334"/>
      <c r="S182" s="334"/>
      <c r="T182" s="334"/>
      <c r="U182" s="334"/>
      <c r="V182" s="334"/>
      <c r="W182" s="334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619</v>
      </c>
      <c r="AC182" s="592" t="s">
        <v>67</v>
      </c>
      <c r="AD182" s="571">
        <v>227</v>
      </c>
      <c r="AE182" s="571">
        <v>227</v>
      </c>
      <c r="AF182" s="571">
        <v>227</v>
      </c>
      <c r="AG182" s="335"/>
      <c r="AH182" s="335"/>
      <c r="AI182" s="336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624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625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626</v>
      </c>
      <c r="Y191" s="566" t="s">
        <v>65</v>
      </c>
      <c r="Z191" s="567" t="s">
        <v>7</v>
      </c>
      <c r="AA191" s="568" t="s">
        <v>36</v>
      </c>
      <c r="AB191" s="573" t="s">
        <v>627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628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628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628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628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628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26866.3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26866.3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26866.3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25162.6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v>25162.6</v>
      </c>
      <c r="AE201" s="571">
        <f>25162.6-1100</f>
        <v>24062.6</v>
      </c>
      <c r="AF201" s="571">
        <v>25162.6</v>
      </c>
      <c r="AG201" s="188"/>
      <c r="AH201" s="188"/>
      <c r="AI201" s="785"/>
      <c r="AJ201" s="786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16684.3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16684.3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16684.3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16619.5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16619.5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16619.5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</f>
        <v>16619.5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AD216+AD256+AI2064+AD234+AD241</f>
        <v>64133.9</v>
      </c>
      <c r="AE215" s="564">
        <f>AE216+AE256+AJ2064+AE234+AE241</f>
        <v>39136.399999999994</v>
      </c>
      <c r="AF215" s="564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37558.6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37443.599999999999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37443.599999999999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37443.599999999999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37443.599999999999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37443.599999999999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37443.599999999999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</f>
        <v>37443.599999999999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465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5147.3999999999996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5147.3999999999996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5147.3999999999996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4737.3999999999996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4737.3999999999996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4737.3999999999996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</f>
        <v>4737.3999999999996</v>
      </c>
      <c r="AE247" s="571">
        <v>348.7</v>
      </c>
      <c r="AF247" s="571">
        <v>348.7</v>
      </c>
      <c r="AG247" s="285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110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110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110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v>110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5">
        <f t="shared" ref="AE256:AF256" si="49">AE257+AE266</f>
        <v>347</v>
      </c>
      <c r="AF256" s="715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583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8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2" customFormat="1" x14ac:dyDescent="0.3">
      <c r="A266" s="673"/>
      <c r="B266" s="675"/>
      <c r="C266" s="676"/>
      <c r="D266" s="676"/>
      <c r="E266" s="677"/>
      <c r="F266" s="677"/>
      <c r="G266" s="87"/>
      <c r="H266" s="108"/>
      <c r="I266" s="52"/>
      <c r="J266" s="52"/>
      <c r="K266" s="52"/>
      <c r="L266" s="674"/>
      <c r="M266" s="52"/>
      <c r="N266" s="674"/>
      <c r="O266" s="85"/>
      <c r="P266" s="678"/>
      <c r="Q266" s="679"/>
      <c r="R266" s="680"/>
      <c r="S266" s="680"/>
      <c r="T266" s="680"/>
      <c r="U266" s="680"/>
      <c r="V266" s="680"/>
      <c r="W266" s="108"/>
      <c r="X266" s="716" t="s">
        <v>849</v>
      </c>
      <c r="Y266" s="707" t="s">
        <v>65</v>
      </c>
      <c r="Z266" s="705" t="s">
        <v>49</v>
      </c>
      <c r="AA266" s="705">
        <v>12</v>
      </c>
      <c r="AB266" s="708" t="s">
        <v>850</v>
      </c>
      <c r="AC266" s="706"/>
      <c r="AD266" s="713">
        <f>AD267</f>
        <v>500</v>
      </c>
      <c r="AE266" s="713">
        <f t="shared" ref="AE266:AF270" si="53">AE267</f>
        <v>0</v>
      </c>
      <c r="AF266" s="713">
        <f t="shared" si="53"/>
        <v>0</v>
      </c>
      <c r="AG266" s="688"/>
      <c r="AH266" s="688"/>
      <c r="AI266" s="684"/>
    </row>
    <row r="267" spans="1:35" s="682" customFormat="1" x14ac:dyDescent="0.3">
      <c r="A267" s="673"/>
      <c r="B267" s="675"/>
      <c r="C267" s="676"/>
      <c r="D267" s="676"/>
      <c r="E267" s="677"/>
      <c r="F267" s="677"/>
      <c r="G267" s="87"/>
      <c r="H267" s="108"/>
      <c r="I267" s="52"/>
      <c r="J267" s="52"/>
      <c r="K267" s="52"/>
      <c r="L267" s="674"/>
      <c r="M267" s="52"/>
      <c r="N267" s="674"/>
      <c r="O267" s="85"/>
      <c r="P267" s="678"/>
      <c r="Q267" s="679"/>
      <c r="R267" s="680"/>
      <c r="S267" s="680"/>
      <c r="T267" s="680"/>
      <c r="U267" s="680"/>
      <c r="V267" s="680"/>
      <c r="W267" s="108"/>
      <c r="X267" s="714" t="s">
        <v>851</v>
      </c>
      <c r="Y267" s="707" t="s">
        <v>65</v>
      </c>
      <c r="Z267" s="705" t="s">
        <v>49</v>
      </c>
      <c r="AA267" s="705">
        <v>12</v>
      </c>
      <c r="AB267" s="708" t="s">
        <v>852</v>
      </c>
      <c r="AC267" s="706"/>
      <c r="AD267" s="713">
        <f>AD268</f>
        <v>500</v>
      </c>
      <c r="AE267" s="713">
        <f t="shared" si="53"/>
        <v>0</v>
      </c>
      <c r="AF267" s="713">
        <f t="shared" si="53"/>
        <v>0</v>
      </c>
      <c r="AG267" s="688"/>
      <c r="AH267" s="688"/>
      <c r="AI267" s="684"/>
    </row>
    <row r="268" spans="1:35" s="682" customFormat="1" ht="31.2" x14ac:dyDescent="0.3">
      <c r="A268" s="673"/>
      <c r="B268" s="675"/>
      <c r="C268" s="676"/>
      <c r="D268" s="676"/>
      <c r="E268" s="677"/>
      <c r="F268" s="677"/>
      <c r="G268" s="87"/>
      <c r="H268" s="108"/>
      <c r="I268" s="52"/>
      <c r="J268" s="52"/>
      <c r="K268" s="52"/>
      <c r="L268" s="674"/>
      <c r="M268" s="52"/>
      <c r="N268" s="674"/>
      <c r="O268" s="85"/>
      <c r="P268" s="678"/>
      <c r="Q268" s="679"/>
      <c r="R268" s="680"/>
      <c r="S268" s="680"/>
      <c r="T268" s="680"/>
      <c r="U268" s="680"/>
      <c r="V268" s="680"/>
      <c r="W268" s="108"/>
      <c r="X268" s="714" t="s">
        <v>853</v>
      </c>
      <c r="Y268" s="707" t="s">
        <v>65</v>
      </c>
      <c r="Z268" s="705" t="s">
        <v>49</v>
      </c>
      <c r="AA268" s="705">
        <v>12</v>
      </c>
      <c r="AB268" s="708" t="s">
        <v>854</v>
      </c>
      <c r="AC268" s="706"/>
      <c r="AD268" s="713">
        <f>AD269</f>
        <v>500</v>
      </c>
      <c r="AE268" s="713">
        <f t="shared" si="53"/>
        <v>0</v>
      </c>
      <c r="AF268" s="713">
        <f t="shared" si="53"/>
        <v>0</v>
      </c>
      <c r="AG268" s="688"/>
      <c r="AH268" s="688"/>
      <c r="AI268" s="684"/>
    </row>
    <row r="269" spans="1:35" s="682" customFormat="1" x14ac:dyDescent="0.3">
      <c r="A269" s="673"/>
      <c r="B269" s="675"/>
      <c r="C269" s="676"/>
      <c r="D269" s="676"/>
      <c r="E269" s="677"/>
      <c r="F269" s="677"/>
      <c r="G269" s="87"/>
      <c r="H269" s="108"/>
      <c r="I269" s="52"/>
      <c r="J269" s="52"/>
      <c r="K269" s="52"/>
      <c r="L269" s="674"/>
      <c r="M269" s="52"/>
      <c r="N269" s="674"/>
      <c r="O269" s="85"/>
      <c r="P269" s="678"/>
      <c r="Q269" s="679"/>
      <c r="R269" s="680"/>
      <c r="S269" s="680"/>
      <c r="T269" s="680"/>
      <c r="U269" s="680"/>
      <c r="V269" s="680"/>
      <c r="W269" s="108"/>
      <c r="X269" s="714" t="s">
        <v>855</v>
      </c>
      <c r="Y269" s="707" t="s">
        <v>65</v>
      </c>
      <c r="Z269" s="705" t="s">
        <v>49</v>
      </c>
      <c r="AA269" s="705">
        <v>12</v>
      </c>
      <c r="AB269" s="708" t="s">
        <v>856</v>
      </c>
      <c r="AC269" s="706"/>
      <c r="AD269" s="713">
        <f>AD270</f>
        <v>500</v>
      </c>
      <c r="AE269" s="713">
        <f t="shared" si="53"/>
        <v>0</v>
      </c>
      <c r="AF269" s="713">
        <f t="shared" si="53"/>
        <v>0</v>
      </c>
      <c r="AG269" s="688"/>
      <c r="AH269" s="688"/>
      <c r="AI269" s="684"/>
    </row>
    <row r="270" spans="1:35" s="682" customFormat="1" x14ac:dyDescent="0.3">
      <c r="A270" s="673"/>
      <c r="B270" s="675"/>
      <c r="C270" s="676"/>
      <c r="D270" s="676"/>
      <c r="E270" s="677"/>
      <c r="F270" s="677"/>
      <c r="G270" s="87"/>
      <c r="H270" s="108"/>
      <c r="I270" s="52"/>
      <c r="J270" s="52"/>
      <c r="K270" s="52"/>
      <c r="L270" s="674"/>
      <c r="M270" s="52"/>
      <c r="N270" s="674"/>
      <c r="O270" s="85"/>
      <c r="P270" s="678"/>
      <c r="Q270" s="679"/>
      <c r="R270" s="680"/>
      <c r="S270" s="680"/>
      <c r="T270" s="680"/>
      <c r="U270" s="680"/>
      <c r="V270" s="680"/>
      <c r="W270" s="108"/>
      <c r="X270" s="714" t="s">
        <v>42</v>
      </c>
      <c r="Y270" s="707" t="s">
        <v>65</v>
      </c>
      <c r="Z270" s="705" t="s">
        <v>49</v>
      </c>
      <c r="AA270" s="705">
        <v>12</v>
      </c>
      <c r="AB270" s="708" t="s">
        <v>856</v>
      </c>
      <c r="AC270" s="706">
        <v>800</v>
      </c>
      <c r="AD270" s="713">
        <f>AD271</f>
        <v>500</v>
      </c>
      <c r="AE270" s="713">
        <f t="shared" si="53"/>
        <v>0</v>
      </c>
      <c r="AF270" s="713">
        <f t="shared" si="53"/>
        <v>0</v>
      </c>
      <c r="AG270" s="688"/>
      <c r="AH270" s="688"/>
      <c r="AI270" s="684"/>
    </row>
    <row r="271" spans="1:35" s="682" customFormat="1" ht="31.2" x14ac:dyDescent="0.3">
      <c r="A271" s="673"/>
      <c r="B271" s="675"/>
      <c r="C271" s="676"/>
      <c r="D271" s="676"/>
      <c r="E271" s="677"/>
      <c r="F271" s="677"/>
      <c r="G271" s="87"/>
      <c r="H271" s="108"/>
      <c r="I271" s="52"/>
      <c r="J271" s="52"/>
      <c r="K271" s="52"/>
      <c r="L271" s="674"/>
      <c r="M271" s="52"/>
      <c r="N271" s="674"/>
      <c r="O271" s="85"/>
      <c r="P271" s="678"/>
      <c r="Q271" s="679"/>
      <c r="R271" s="680"/>
      <c r="S271" s="680"/>
      <c r="T271" s="680"/>
      <c r="U271" s="680"/>
      <c r="V271" s="680"/>
      <c r="W271" s="108"/>
      <c r="X271" s="714" t="s">
        <v>123</v>
      </c>
      <c r="Y271" s="707" t="s">
        <v>65</v>
      </c>
      <c r="Z271" s="705" t="s">
        <v>49</v>
      </c>
      <c r="AA271" s="705">
        <v>12</v>
      </c>
      <c r="AB271" s="708" t="s">
        <v>856</v>
      </c>
      <c r="AC271" s="706">
        <v>810</v>
      </c>
      <c r="AD271" s="713">
        <v>500</v>
      </c>
      <c r="AE271" s="713">
        <v>0</v>
      </c>
      <c r="AF271" s="713">
        <v>0</v>
      </c>
      <c r="AG271" s="688"/>
      <c r="AH271" s="688"/>
      <c r="AI271" s="684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267322.59999999998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585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480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688</v>
      </c>
      <c r="Y281" s="566" t="s">
        <v>65</v>
      </c>
      <c r="Z281" s="567" t="s">
        <v>5</v>
      </c>
      <c r="AA281" s="568" t="s">
        <v>29</v>
      </c>
      <c r="AB281" s="573" t="s">
        <v>705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705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705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466</v>
      </c>
      <c r="Y286" s="566" t="s">
        <v>65</v>
      </c>
      <c r="Z286" s="567" t="s">
        <v>5</v>
      </c>
      <c r="AA286" s="568" t="s">
        <v>30</v>
      </c>
      <c r="AB286" s="597" t="s">
        <v>467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809</v>
      </c>
      <c r="Y287" s="566" t="s">
        <v>65</v>
      </c>
      <c r="Z287" s="567" t="s">
        <v>5</v>
      </c>
      <c r="AA287" s="568" t="s">
        <v>30</v>
      </c>
      <c r="AB287" s="597" t="s">
        <v>808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808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808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7">
        <f t="shared" ref="AE290:AF290" si="62">AE291</f>
        <v>0</v>
      </c>
      <c r="AF290" s="727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6" t="s">
        <v>232</v>
      </c>
      <c r="Y291" s="566" t="s">
        <v>65</v>
      </c>
      <c r="Z291" s="504" t="s">
        <v>5</v>
      </c>
      <c r="AA291" s="505" t="s">
        <v>30</v>
      </c>
      <c r="AB291" s="323" t="s">
        <v>140</v>
      </c>
      <c r="AC291" s="488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0" t="s">
        <v>466</v>
      </c>
      <c r="Y292" s="566" t="s">
        <v>65</v>
      </c>
      <c r="Z292" s="504" t="s">
        <v>5</v>
      </c>
      <c r="AA292" s="505" t="s">
        <v>30</v>
      </c>
      <c r="AB292" s="433" t="s">
        <v>467</v>
      </c>
      <c r="AC292" s="488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0" t="s">
        <v>809</v>
      </c>
      <c r="Y293" s="566" t="s">
        <v>65</v>
      </c>
      <c r="Z293" s="504" t="s">
        <v>5</v>
      </c>
      <c r="AA293" s="505" t="s">
        <v>30</v>
      </c>
      <c r="AB293" s="433" t="s">
        <v>808</v>
      </c>
      <c r="AC293" s="488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0" t="s">
        <v>42</v>
      </c>
      <c r="Y294" s="566" t="s">
        <v>65</v>
      </c>
      <c r="Z294" s="504" t="s">
        <v>5</v>
      </c>
      <c r="AA294" s="505" t="s">
        <v>30</v>
      </c>
      <c r="AB294" s="433" t="s">
        <v>808</v>
      </c>
      <c r="AC294" s="488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0" t="s">
        <v>123</v>
      </c>
      <c r="Y295" s="566" t="s">
        <v>65</v>
      </c>
      <c r="Z295" s="504" t="s">
        <v>5</v>
      </c>
      <c r="AA295" s="505" t="s">
        <v>30</v>
      </c>
      <c r="AB295" s="433" t="s">
        <v>808</v>
      </c>
      <c r="AC295" s="488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183401.1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17174.400000000001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17174.400000000001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583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17174.400000000001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5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7368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6478.7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v>6478.7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468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570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722</v>
      </c>
      <c r="Y318" s="566" t="s">
        <v>65</v>
      </c>
      <c r="Z318" s="617" t="s">
        <v>5</v>
      </c>
      <c r="AA318" s="568" t="s">
        <v>7</v>
      </c>
      <c r="AB318" s="618" t="s">
        <v>719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721</v>
      </c>
      <c r="Y319" s="566" t="s">
        <v>65</v>
      </c>
      <c r="Z319" s="617" t="s">
        <v>5</v>
      </c>
      <c r="AA319" s="568" t="s">
        <v>7</v>
      </c>
      <c r="AB319" s="618" t="s">
        <v>720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720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720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684</v>
      </c>
      <c r="Y325" s="566" t="s">
        <v>65</v>
      </c>
      <c r="Z325" s="567" t="s">
        <v>5</v>
      </c>
      <c r="AA325" s="568" t="s">
        <v>7</v>
      </c>
      <c r="AB325" s="573" t="s">
        <v>685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685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685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596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597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653</v>
      </c>
      <c r="Y330" s="566" t="s">
        <v>65</v>
      </c>
      <c r="Z330" s="567" t="s">
        <v>5</v>
      </c>
      <c r="AA330" s="568" t="s">
        <v>7</v>
      </c>
      <c r="AB330" s="573" t="s">
        <v>459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459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459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64734.5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61308.5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635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61308.5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550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61308.5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462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61108.5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61108.5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61108.5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</f>
        <v>61108.5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768</v>
      </c>
      <c r="Y341" s="566" t="s">
        <v>65</v>
      </c>
      <c r="Z341" s="567" t="s">
        <v>8</v>
      </c>
      <c r="AA341" s="568" t="s">
        <v>7</v>
      </c>
      <c r="AB341" s="573" t="s">
        <v>771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769</v>
      </c>
      <c r="Y342" s="566" t="s">
        <v>65</v>
      </c>
      <c r="Z342" s="567" t="s">
        <v>8</v>
      </c>
      <c r="AA342" s="568" t="s">
        <v>7</v>
      </c>
      <c r="AB342" s="573" t="s">
        <v>770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770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770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582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675</v>
      </c>
      <c r="Y349" s="566" t="s">
        <v>65</v>
      </c>
      <c r="Z349" s="567" t="s">
        <v>8</v>
      </c>
      <c r="AA349" s="568" t="s">
        <v>8</v>
      </c>
      <c r="AB349" s="573" t="s">
        <v>676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676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676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568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2405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2405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2405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556</v>
      </c>
      <c r="Y363" s="566" t="s">
        <v>65</v>
      </c>
      <c r="Z363" s="567" t="s">
        <v>8</v>
      </c>
      <c r="AA363" s="568" t="s">
        <v>22</v>
      </c>
      <c r="AB363" s="573" t="s">
        <v>555</v>
      </c>
      <c r="AC363" s="575"/>
      <c r="AD363" s="571">
        <f t="shared" si="77"/>
        <v>2405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557</v>
      </c>
      <c r="AC364" s="575"/>
      <c r="AD364" s="571">
        <f t="shared" si="77"/>
        <v>2405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558</v>
      </c>
      <c r="AC365" s="575"/>
      <c r="AD365" s="571">
        <f>AD368+AD366</f>
        <v>2405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558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558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558</v>
      </c>
      <c r="AC368" s="575">
        <v>300</v>
      </c>
      <c r="AD368" s="571">
        <f>AD369</f>
        <v>314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558</v>
      </c>
      <c r="AC369" s="575">
        <v>320</v>
      </c>
      <c r="AD369" s="571">
        <f>64+250</f>
        <v>314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175906.69999999998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175906.69999999998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635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175906.69999999998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549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29436.499999999996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26166.499999999996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26166.499999999996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26166.499999999996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</f>
        <v>26166.499999999996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2" customFormat="1" ht="54.6" customHeight="1" x14ac:dyDescent="0.3">
      <c r="A378" s="673"/>
      <c r="B378" s="675"/>
      <c r="C378" s="676"/>
      <c r="D378" s="676"/>
      <c r="E378" s="677"/>
      <c r="F378" s="677"/>
      <c r="G378" s="678"/>
      <c r="H378" s="678"/>
      <c r="I378" s="678"/>
      <c r="J378" s="678"/>
      <c r="K378" s="678"/>
      <c r="L378" s="674"/>
      <c r="M378" s="678"/>
      <c r="N378" s="674"/>
      <c r="O378" s="681"/>
      <c r="P378" s="678"/>
      <c r="Q378" s="679"/>
      <c r="R378" s="680"/>
      <c r="S378" s="680"/>
      <c r="T378" s="680"/>
      <c r="U378" s="680"/>
      <c r="V378" s="680"/>
      <c r="W378" s="680"/>
      <c r="X378" s="565" t="s">
        <v>845</v>
      </c>
      <c r="Y378" s="566" t="s">
        <v>65</v>
      </c>
      <c r="Z378" s="567" t="s">
        <v>16</v>
      </c>
      <c r="AA378" s="568" t="s">
        <v>29</v>
      </c>
      <c r="AB378" s="573" t="s">
        <v>846</v>
      </c>
      <c r="AC378" s="575"/>
      <c r="AD378" s="602">
        <f>AD379</f>
        <v>3270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4"/>
    </row>
    <row r="379" spans="1:35" s="682" customFormat="1" ht="31.2" x14ac:dyDescent="0.3">
      <c r="A379" s="673"/>
      <c r="B379" s="675"/>
      <c r="C379" s="676"/>
      <c r="D379" s="676"/>
      <c r="E379" s="677"/>
      <c r="F379" s="677"/>
      <c r="G379" s="678"/>
      <c r="H379" s="678"/>
      <c r="I379" s="678"/>
      <c r="J379" s="678"/>
      <c r="K379" s="678"/>
      <c r="L379" s="674"/>
      <c r="M379" s="678"/>
      <c r="N379" s="674"/>
      <c r="O379" s="681"/>
      <c r="P379" s="678"/>
      <c r="Q379" s="679"/>
      <c r="R379" s="680"/>
      <c r="S379" s="680"/>
      <c r="T379" s="680"/>
      <c r="U379" s="680"/>
      <c r="V379" s="680"/>
      <c r="W379" s="680"/>
      <c r="X379" s="565" t="s">
        <v>847</v>
      </c>
      <c r="Y379" s="566" t="s">
        <v>65</v>
      </c>
      <c r="Z379" s="567" t="s">
        <v>16</v>
      </c>
      <c r="AA379" s="568" t="s">
        <v>29</v>
      </c>
      <c r="AB379" s="573" t="s">
        <v>848</v>
      </c>
      <c r="AC379" s="575"/>
      <c r="AD379" s="602">
        <f>AD380</f>
        <v>3270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4"/>
    </row>
    <row r="380" spans="1:35" s="682" customFormat="1" ht="31.2" x14ac:dyDescent="0.3">
      <c r="A380" s="673"/>
      <c r="B380" s="675"/>
      <c r="C380" s="676"/>
      <c r="D380" s="676"/>
      <c r="E380" s="677"/>
      <c r="F380" s="677"/>
      <c r="G380" s="678"/>
      <c r="H380" s="678"/>
      <c r="I380" s="678"/>
      <c r="J380" s="678"/>
      <c r="K380" s="678"/>
      <c r="L380" s="674"/>
      <c r="M380" s="678"/>
      <c r="N380" s="674"/>
      <c r="O380" s="681"/>
      <c r="P380" s="678"/>
      <c r="Q380" s="679"/>
      <c r="R380" s="680"/>
      <c r="S380" s="680"/>
      <c r="T380" s="680"/>
      <c r="U380" s="680"/>
      <c r="V380" s="680"/>
      <c r="W380" s="680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848</v>
      </c>
      <c r="AC380" s="575">
        <v>600</v>
      </c>
      <c r="AD380" s="602">
        <f>AD381</f>
        <v>3270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4"/>
    </row>
    <row r="381" spans="1:35" s="682" customFormat="1" x14ac:dyDescent="0.3">
      <c r="A381" s="673"/>
      <c r="B381" s="675"/>
      <c r="C381" s="676"/>
      <c r="D381" s="676"/>
      <c r="E381" s="677"/>
      <c r="F381" s="677"/>
      <c r="G381" s="678"/>
      <c r="H381" s="678"/>
      <c r="I381" s="678"/>
      <c r="J381" s="678"/>
      <c r="K381" s="678"/>
      <c r="L381" s="674"/>
      <c r="M381" s="678"/>
      <c r="N381" s="674"/>
      <c r="O381" s="681"/>
      <c r="P381" s="678"/>
      <c r="Q381" s="679"/>
      <c r="R381" s="680"/>
      <c r="S381" s="680"/>
      <c r="T381" s="680"/>
      <c r="U381" s="680"/>
      <c r="V381" s="680"/>
      <c r="W381" s="680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848</v>
      </c>
      <c r="AC381" s="575">
        <v>610</v>
      </c>
      <c r="AD381" s="602">
        <v>3270</v>
      </c>
      <c r="AE381" s="602">
        <v>0</v>
      </c>
      <c r="AF381" s="602">
        <v>0</v>
      </c>
      <c r="AG381" s="218"/>
      <c r="AH381" s="218"/>
      <c r="AI381" s="684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541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55074.7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34894.699999999997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33534.1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33534.1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7">
        <f>31925.1+26.8+1582.2</f>
        <v>33534.1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551</v>
      </c>
      <c r="Y390" s="566" t="s">
        <v>65</v>
      </c>
      <c r="Z390" s="617" t="s">
        <v>16</v>
      </c>
      <c r="AA390" s="568" t="s">
        <v>29</v>
      </c>
      <c r="AB390" s="573" t="s">
        <v>437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437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437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2" customFormat="1" ht="51.75" customHeight="1" x14ac:dyDescent="0.3">
      <c r="A393" s="673"/>
      <c r="B393" s="675"/>
      <c r="C393" s="676"/>
      <c r="D393" s="676"/>
      <c r="E393" s="677"/>
      <c r="F393" s="677"/>
      <c r="G393" s="678"/>
      <c r="H393" s="678"/>
      <c r="I393" s="678"/>
      <c r="J393" s="678"/>
      <c r="K393" s="678"/>
      <c r="L393" s="674"/>
      <c r="M393" s="678"/>
      <c r="N393" s="674"/>
      <c r="O393" s="681"/>
      <c r="P393" s="678"/>
      <c r="Q393" s="679"/>
      <c r="R393" s="680"/>
      <c r="S393" s="680"/>
      <c r="T393" s="680"/>
      <c r="U393" s="680"/>
      <c r="V393" s="680"/>
      <c r="W393" s="680"/>
      <c r="X393" s="409" t="s">
        <v>821</v>
      </c>
      <c r="Y393" s="11" t="s">
        <v>65</v>
      </c>
      <c r="Z393" s="203" t="s">
        <v>16</v>
      </c>
      <c r="AA393" s="505" t="s">
        <v>29</v>
      </c>
      <c r="AB393" s="323" t="s">
        <v>823</v>
      </c>
      <c r="AC393" s="524"/>
      <c r="AD393" s="687">
        <f>AD394</f>
        <v>180</v>
      </c>
      <c r="AE393" s="687">
        <f t="shared" ref="AE393:AF393" si="89">AE394</f>
        <v>0</v>
      </c>
      <c r="AF393" s="687">
        <f t="shared" si="89"/>
        <v>0</v>
      </c>
      <c r="AG393" s="688"/>
      <c r="AH393" s="688"/>
      <c r="AI393" s="684"/>
    </row>
    <row r="394" spans="1:35" s="682" customFormat="1" x14ac:dyDescent="0.3">
      <c r="A394" s="673"/>
      <c r="B394" s="675"/>
      <c r="C394" s="676"/>
      <c r="D394" s="676"/>
      <c r="E394" s="677"/>
      <c r="F394" s="677"/>
      <c r="G394" s="678"/>
      <c r="H394" s="678"/>
      <c r="I394" s="678"/>
      <c r="J394" s="678"/>
      <c r="K394" s="678"/>
      <c r="L394" s="674"/>
      <c r="M394" s="678"/>
      <c r="N394" s="674"/>
      <c r="O394" s="681"/>
      <c r="P394" s="678"/>
      <c r="Q394" s="679"/>
      <c r="R394" s="680"/>
      <c r="S394" s="680"/>
      <c r="T394" s="680"/>
      <c r="U394" s="680"/>
      <c r="V394" s="680"/>
      <c r="W394" s="680"/>
      <c r="X394" s="409" t="s">
        <v>822</v>
      </c>
      <c r="Y394" s="11" t="s">
        <v>65</v>
      </c>
      <c r="Z394" s="203" t="s">
        <v>16</v>
      </c>
      <c r="AA394" s="505" t="s">
        <v>29</v>
      </c>
      <c r="AB394" s="323" t="s">
        <v>824</v>
      </c>
      <c r="AC394" s="524"/>
      <c r="AD394" s="687">
        <f>AD395</f>
        <v>180</v>
      </c>
      <c r="AE394" s="687">
        <f t="shared" ref="AE394:AF394" si="90">AE395</f>
        <v>0</v>
      </c>
      <c r="AF394" s="687">
        <f t="shared" si="90"/>
        <v>0</v>
      </c>
      <c r="AG394" s="688"/>
      <c r="AH394" s="688"/>
      <c r="AI394" s="684"/>
    </row>
    <row r="395" spans="1:35" s="682" customFormat="1" ht="31.2" x14ac:dyDescent="0.3">
      <c r="A395" s="673"/>
      <c r="B395" s="675"/>
      <c r="C395" s="676"/>
      <c r="D395" s="676"/>
      <c r="E395" s="677"/>
      <c r="F395" s="677"/>
      <c r="G395" s="678"/>
      <c r="H395" s="678"/>
      <c r="I395" s="678"/>
      <c r="J395" s="678"/>
      <c r="K395" s="678"/>
      <c r="L395" s="674"/>
      <c r="M395" s="678"/>
      <c r="N395" s="674"/>
      <c r="O395" s="681"/>
      <c r="P395" s="678"/>
      <c r="Q395" s="679"/>
      <c r="R395" s="680"/>
      <c r="S395" s="680"/>
      <c r="T395" s="680"/>
      <c r="U395" s="680"/>
      <c r="V395" s="680"/>
      <c r="W395" s="680"/>
      <c r="X395" s="409" t="s">
        <v>62</v>
      </c>
      <c r="Y395" s="11" t="s">
        <v>65</v>
      </c>
      <c r="Z395" s="203" t="s">
        <v>16</v>
      </c>
      <c r="AA395" s="505" t="s">
        <v>29</v>
      </c>
      <c r="AB395" s="323" t="s">
        <v>824</v>
      </c>
      <c r="AC395" s="524">
        <v>600</v>
      </c>
      <c r="AD395" s="687">
        <f>AD396</f>
        <v>180</v>
      </c>
      <c r="AE395" s="687">
        <f t="shared" ref="AE395:AF395" si="91">AE396</f>
        <v>0</v>
      </c>
      <c r="AF395" s="687">
        <f t="shared" si="91"/>
        <v>0</v>
      </c>
      <c r="AG395" s="688"/>
      <c r="AH395" s="688"/>
      <c r="AI395" s="684"/>
    </row>
    <row r="396" spans="1:35" s="682" customFormat="1" x14ac:dyDescent="0.3">
      <c r="A396" s="673"/>
      <c r="B396" s="675"/>
      <c r="C396" s="676"/>
      <c r="D396" s="676"/>
      <c r="E396" s="677"/>
      <c r="F396" s="677"/>
      <c r="G396" s="678"/>
      <c r="H396" s="678"/>
      <c r="I396" s="678"/>
      <c r="J396" s="678"/>
      <c r="K396" s="678"/>
      <c r="L396" s="674"/>
      <c r="M396" s="678"/>
      <c r="N396" s="674"/>
      <c r="O396" s="681"/>
      <c r="P396" s="678"/>
      <c r="Q396" s="679"/>
      <c r="R396" s="680"/>
      <c r="S396" s="680"/>
      <c r="T396" s="680"/>
      <c r="U396" s="680"/>
      <c r="V396" s="680"/>
      <c r="W396" s="680"/>
      <c r="X396" s="409" t="s">
        <v>63</v>
      </c>
      <c r="Y396" s="11" t="s">
        <v>65</v>
      </c>
      <c r="Z396" s="203" t="s">
        <v>16</v>
      </c>
      <c r="AA396" s="505" t="s">
        <v>29</v>
      </c>
      <c r="AB396" s="323" t="s">
        <v>824</v>
      </c>
      <c r="AC396" s="524">
        <v>610</v>
      </c>
      <c r="AD396" s="687">
        <v>180</v>
      </c>
      <c r="AE396" s="687">
        <v>0</v>
      </c>
      <c r="AF396" s="687">
        <v>0</v>
      </c>
      <c r="AG396" s="688"/>
      <c r="AH396" s="688"/>
      <c r="AI396" s="684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734</v>
      </c>
      <c r="Y397" s="566" t="s">
        <v>65</v>
      </c>
      <c r="Z397" s="617" t="s">
        <v>16</v>
      </c>
      <c r="AA397" s="568" t="s">
        <v>29</v>
      </c>
      <c r="AB397" s="573" t="s">
        <v>736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735</v>
      </c>
      <c r="Y398" s="566" t="s">
        <v>65</v>
      </c>
      <c r="Z398" s="617" t="s">
        <v>16</v>
      </c>
      <c r="AA398" s="568" t="s">
        <v>29</v>
      </c>
      <c r="AB398" s="573" t="s">
        <v>737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737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737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542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91395.499999999985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543</v>
      </c>
      <c r="AC402" s="575"/>
      <c r="AD402" s="571">
        <f>AD412+AD403</f>
        <v>85663.299999999988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611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612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612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612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612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612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613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613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613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544</v>
      </c>
      <c r="AC412" s="575"/>
      <c r="AD412" s="571">
        <f>AD413+AD416</f>
        <v>72355.399999999994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545</v>
      </c>
      <c r="AC413" s="575"/>
      <c r="AD413" s="571">
        <f t="shared" ref="AD413:AF414" si="95">AD414</f>
        <v>34244.5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545</v>
      </c>
      <c r="AC414" s="575">
        <v>600</v>
      </c>
      <c r="AD414" s="571">
        <f t="shared" si="95"/>
        <v>34244.5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545</v>
      </c>
      <c r="AC415" s="575">
        <v>610</v>
      </c>
      <c r="AD415" s="571">
        <f>30873.8+215.8+3011.9+143</f>
        <v>34244.5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546</v>
      </c>
      <c r="AC416" s="575"/>
      <c r="AD416" s="571">
        <f t="shared" ref="AD416:AF417" si="96">AD417</f>
        <v>38110.9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546</v>
      </c>
      <c r="AC417" s="575">
        <v>600</v>
      </c>
      <c r="AD417" s="571">
        <f t="shared" si="96"/>
        <v>38110.9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546</v>
      </c>
      <c r="AC418" s="575">
        <v>610</v>
      </c>
      <c r="AD418" s="571">
        <f>37146+107.8+803.6+53.5</f>
        <v>38110.9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775</v>
      </c>
      <c r="Y419" s="566" t="s">
        <v>65</v>
      </c>
      <c r="Z419" s="567" t="s">
        <v>16</v>
      </c>
      <c r="AA419" s="568" t="s">
        <v>29</v>
      </c>
      <c r="AB419" s="573" t="s">
        <v>776</v>
      </c>
      <c r="AC419" s="575"/>
      <c r="AD419" s="687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777</v>
      </c>
      <c r="Y420" s="566" t="s">
        <v>65</v>
      </c>
      <c r="Z420" s="567" t="s">
        <v>16</v>
      </c>
      <c r="AA420" s="568" t="s">
        <v>29</v>
      </c>
      <c r="AB420" s="573" t="s">
        <v>778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778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778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2" customFormat="1" ht="31.2" x14ac:dyDescent="0.3">
      <c r="A423" s="673"/>
      <c r="B423" s="675"/>
      <c r="C423" s="676"/>
      <c r="D423" s="676"/>
      <c r="E423" s="677"/>
      <c r="F423" s="677"/>
      <c r="G423" s="678"/>
      <c r="H423" s="678"/>
      <c r="I423" s="678"/>
      <c r="J423" s="678"/>
      <c r="K423" s="678"/>
      <c r="L423" s="674"/>
      <c r="M423" s="678"/>
      <c r="N423" s="674"/>
      <c r="O423" s="681"/>
      <c r="P423" s="678"/>
      <c r="Q423" s="679"/>
      <c r="R423" s="680"/>
      <c r="S423" s="680"/>
      <c r="T423" s="680"/>
      <c r="U423" s="680"/>
      <c r="V423" s="680"/>
      <c r="W423" s="680"/>
      <c r="X423" s="270" t="s">
        <v>818</v>
      </c>
      <c r="Y423" s="11" t="s">
        <v>65</v>
      </c>
      <c r="Z423" s="16" t="s">
        <v>16</v>
      </c>
      <c r="AA423" s="201" t="s">
        <v>29</v>
      </c>
      <c r="AB423" s="323" t="s">
        <v>817</v>
      </c>
      <c r="AC423" s="524"/>
      <c r="AD423" s="687">
        <f>AD424</f>
        <v>60</v>
      </c>
      <c r="AE423" s="687">
        <f t="shared" ref="AE423:AF423" si="99">AE424</f>
        <v>0</v>
      </c>
      <c r="AF423" s="687">
        <f t="shared" si="99"/>
        <v>0</v>
      </c>
      <c r="AG423" s="688"/>
      <c r="AH423" s="688"/>
      <c r="AI423" s="684"/>
    </row>
    <row r="424" spans="1:35" s="682" customFormat="1" ht="31.2" x14ac:dyDescent="0.3">
      <c r="A424" s="673"/>
      <c r="B424" s="675"/>
      <c r="C424" s="676"/>
      <c r="D424" s="676"/>
      <c r="E424" s="677"/>
      <c r="F424" s="677"/>
      <c r="G424" s="678"/>
      <c r="H424" s="678"/>
      <c r="I424" s="678"/>
      <c r="J424" s="678"/>
      <c r="K424" s="678"/>
      <c r="L424" s="674"/>
      <c r="M424" s="678"/>
      <c r="N424" s="674"/>
      <c r="O424" s="681"/>
      <c r="P424" s="678"/>
      <c r="Q424" s="679"/>
      <c r="R424" s="680"/>
      <c r="S424" s="680"/>
      <c r="T424" s="680"/>
      <c r="U424" s="680"/>
      <c r="V424" s="680"/>
      <c r="W424" s="680"/>
      <c r="X424" s="270" t="s">
        <v>62</v>
      </c>
      <c r="Y424" s="11" t="s">
        <v>65</v>
      </c>
      <c r="Z424" s="16" t="s">
        <v>16</v>
      </c>
      <c r="AA424" s="201" t="s">
        <v>29</v>
      </c>
      <c r="AB424" s="323" t="s">
        <v>817</v>
      </c>
      <c r="AC424" s="524">
        <v>600</v>
      </c>
      <c r="AD424" s="687">
        <f>AD425</f>
        <v>60</v>
      </c>
      <c r="AE424" s="687">
        <f t="shared" ref="AE424:AF424" si="100">AE425</f>
        <v>0</v>
      </c>
      <c r="AF424" s="687">
        <f t="shared" si="100"/>
        <v>0</v>
      </c>
      <c r="AG424" s="688"/>
      <c r="AH424" s="688"/>
      <c r="AI424" s="684"/>
    </row>
    <row r="425" spans="1:35" s="682" customFormat="1" x14ac:dyDescent="0.3">
      <c r="A425" s="673"/>
      <c r="B425" s="675"/>
      <c r="C425" s="676"/>
      <c r="D425" s="676"/>
      <c r="E425" s="677"/>
      <c r="F425" s="677"/>
      <c r="G425" s="678"/>
      <c r="H425" s="678"/>
      <c r="I425" s="678"/>
      <c r="J425" s="678"/>
      <c r="K425" s="678"/>
      <c r="L425" s="674"/>
      <c r="M425" s="678"/>
      <c r="N425" s="674"/>
      <c r="O425" s="681"/>
      <c r="P425" s="678"/>
      <c r="Q425" s="679"/>
      <c r="R425" s="680"/>
      <c r="S425" s="680"/>
      <c r="T425" s="680"/>
      <c r="U425" s="680"/>
      <c r="V425" s="680"/>
      <c r="W425" s="680"/>
      <c r="X425" s="270" t="s">
        <v>63</v>
      </c>
      <c r="Y425" s="11" t="s">
        <v>65</v>
      </c>
      <c r="Z425" s="16" t="s">
        <v>16</v>
      </c>
      <c r="AA425" s="201" t="s">
        <v>29</v>
      </c>
      <c r="AB425" s="323" t="s">
        <v>817</v>
      </c>
      <c r="AC425" s="524">
        <v>610</v>
      </c>
      <c r="AD425" s="687">
        <v>60</v>
      </c>
      <c r="AE425" s="687">
        <v>0</v>
      </c>
      <c r="AF425" s="687">
        <v>0</v>
      </c>
      <c r="AG425" s="688"/>
      <c r="AH425" s="688"/>
      <c r="AI425" s="684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810</v>
      </c>
      <c r="Y426" s="566" t="s">
        <v>65</v>
      </c>
      <c r="Z426" s="567" t="s">
        <v>16</v>
      </c>
      <c r="AA426" s="568" t="s">
        <v>29</v>
      </c>
      <c r="AB426" s="573" t="s">
        <v>812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811</v>
      </c>
      <c r="Y427" s="566" t="s">
        <v>65</v>
      </c>
      <c r="Z427" s="567" t="s">
        <v>16</v>
      </c>
      <c r="AA427" s="568" t="s">
        <v>29</v>
      </c>
      <c r="AB427" s="573" t="s">
        <v>813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813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813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786</v>
      </c>
      <c r="Y430" s="566" t="s">
        <v>65</v>
      </c>
      <c r="Z430" s="567" t="s">
        <v>16</v>
      </c>
      <c r="AA430" s="568" t="s">
        <v>29</v>
      </c>
      <c r="AB430" s="573" t="s">
        <v>787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788</v>
      </c>
      <c r="Y431" s="566" t="s">
        <v>65</v>
      </c>
      <c r="Z431" s="567" t="s">
        <v>16</v>
      </c>
      <c r="AA431" s="568" t="s">
        <v>29</v>
      </c>
      <c r="AB431" s="573" t="s">
        <v>789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789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789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792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793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790</v>
      </c>
      <c r="Y436" s="566" t="s">
        <v>65</v>
      </c>
      <c r="Z436" s="567" t="s">
        <v>22</v>
      </c>
      <c r="AA436" s="568" t="s">
        <v>22</v>
      </c>
      <c r="AB436" s="573" t="s">
        <v>794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791</v>
      </c>
      <c r="Y437" s="566" t="s">
        <v>65</v>
      </c>
      <c r="Z437" s="567" t="s">
        <v>22</v>
      </c>
      <c r="AA437" s="568" t="s">
        <v>22</v>
      </c>
      <c r="AB437" s="573" t="s">
        <v>795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798</v>
      </c>
      <c r="Y438" s="566" t="s">
        <v>65</v>
      </c>
      <c r="Z438" s="567" t="s">
        <v>22</v>
      </c>
      <c r="AA438" s="568" t="s">
        <v>22</v>
      </c>
      <c r="AB438" s="573" t="s">
        <v>797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796</v>
      </c>
      <c r="Y439" s="566" t="s">
        <v>65</v>
      </c>
      <c r="Z439" s="567" t="s">
        <v>22</v>
      </c>
      <c r="AA439" s="568" t="s">
        <v>22</v>
      </c>
      <c r="AB439" s="573" t="s">
        <v>799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799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799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786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514</v>
      </c>
      <c r="Y446" s="566" t="s">
        <v>65</v>
      </c>
      <c r="Z446" s="567">
        <v>10</v>
      </c>
      <c r="AA446" s="568" t="s">
        <v>29</v>
      </c>
      <c r="AB446" s="573" t="s">
        <v>513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512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512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512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700</v>
      </c>
      <c r="Y452" s="566" t="s">
        <v>65</v>
      </c>
      <c r="Z452" s="567">
        <v>10</v>
      </c>
      <c r="AA452" s="567" t="s">
        <v>7</v>
      </c>
      <c r="AB452" s="632" t="s">
        <v>699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699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699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576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578</v>
      </c>
      <c r="Y458" s="566" t="s">
        <v>65</v>
      </c>
      <c r="Z458" s="567">
        <v>10</v>
      </c>
      <c r="AA458" s="568" t="s">
        <v>97</v>
      </c>
      <c r="AB458" s="573" t="s">
        <v>577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671</v>
      </c>
      <c r="Y459" s="566" t="s">
        <v>65</v>
      </c>
      <c r="Z459" s="567">
        <v>10</v>
      </c>
      <c r="AA459" s="567" t="s">
        <v>97</v>
      </c>
      <c r="AB459" s="632" t="s">
        <v>672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672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447</v>
      </c>
      <c r="Y461" s="566" t="s">
        <v>65</v>
      </c>
      <c r="Z461" s="567">
        <v>10</v>
      </c>
      <c r="AA461" s="567" t="s">
        <v>97</v>
      </c>
      <c r="AB461" s="632" t="s">
        <v>672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637</v>
      </c>
      <c r="Y462" s="566" t="s">
        <v>65</v>
      </c>
      <c r="Z462" s="567">
        <v>10</v>
      </c>
      <c r="AA462" s="568" t="s">
        <v>97</v>
      </c>
      <c r="AB462" s="573" t="s">
        <v>638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638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447</v>
      </c>
      <c r="Y464" s="566" t="s">
        <v>65</v>
      </c>
      <c r="Z464" s="567">
        <v>10</v>
      </c>
      <c r="AA464" s="568" t="s">
        <v>97</v>
      </c>
      <c r="AB464" s="573" t="s">
        <v>638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107727.09999999999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579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3047.4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</f>
        <v>3047.4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865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v>350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677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103814.7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103814.7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678</v>
      </c>
      <c r="Y478" s="591" t="s">
        <v>65</v>
      </c>
      <c r="Z478" s="567">
        <v>11</v>
      </c>
      <c r="AA478" s="568" t="s">
        <v>7</v>
      </c>
      <c r="AB478" s="573" t="s">
        <v>679</v>
      </c>
      <c r="AC478" s="600"/>
      <c r="AD478" s="638">
        <f t="shared" si="114"/>
        <v>103814.7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681</v>
      </c>
      <c r="Y479" s="591" t="s">
        <v>65</v>
      </c>
      <c r="Z479" s="567">
        <v>11</v>
      </c>
      <c r="AA479" s="568" t="s">
        <v>7</v>
      </c>
      <c r="AB479" s="573" t="s">
        <v>680</v>
      </c>
      <c r="AC479" s="600"/>
      <c r="AD479" s="638">
        <f t="shared" si="114"/>
        <v>103814.7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683</v>
      </c>
      <c r="Y480" s="591" t="s">
        <v>65</v>
      </c>
      <c r="Z480" s="567">
        <v>11</v>
      </c>
      <c r="AA480" s="568" t="s">
        <v>7</v>
      </c>
      <c r="AB480" s="573" t="s">
        <v>682</v>
      </c>
      <c r="AC480" s="600"/>
      <c r="AD480" s="638">
        <f t="shared" si="114"/>
        <v>103814.7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682</v>
      </c>
      <c r="AC481" s="600">
        <v>600</v>
      </c>
      <c r="AD481" s="638">
        <f t="shared" si="114"/>
        <v>103814.7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682</v>
      </c>
      <c r="AC482" s="600">
        <v>620</v>
      </c>
      <c r="AD482" s="638">
        <f>103363+451.7</f>
        <v>103814.7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484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485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586</v>
      </c>
      <c r="Y486" s="566" t="s">
        <v>65</v>
      </c>
      <c r="Z486" s="607">
        <v>13</v>
      </c>
      <c r="AA486" s="568" t="s">
        <v>29</v>
      </c>
      <c r="AB486" s="573" t="s">
        <v>444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587</v>
      </c>
      <c r="Y487" s="566" t="s">
        <v>65</v>
      </c>
      <c r="Z487" s="607">
        <v>13</v>
      </c>
      <c r="AA487" s="568" t="s">
        <v>29</v>
      </c>
      <c r="AB487" s="573" t="s">
        <v>446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588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588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588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448</v>
      </c>
      <c r="Y491" s="559" t="s">
        <v>6</v>
      </c>
      <c r="Z491" s="639"/>
      <c r="AA491" s="640"/>
      <c r="AB491" s="569"/>
      <c r="AC491" s="570"/>
      <c r="AD491" s="564">
        <f>AD492+AD511</f>
        <v>17663.3</v>
      </c>
      <c r="AE491" s="564">
        <f>AE492+AE511</f>
        <v>17490.3</v>
      </c>
      <c r="AF491" s="564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3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 t="shared" si="118"/>
        <v>17227.3</v>
      </c>
      <c r="AE493" s="571">
        <f t="shared" si="118"/>
        <v>17082.3</v>
      </c>
      <c r="AF493" s="571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288</v>
      </c>
      <c r="Y494" s="566" t="s">
        <v>6</v>
      </c>
      <c r="Z494" s="567" t="s">
        <v>29</v>
      </c>
      <c r="AA494" s="568" t="s">
        <v>7</v>
      </c>
      <c r="AB494" s="573" t="s">
        <v>101</v>
      </c>
      <c r="AC494" s="570"/>
      <c r="AD494" s="571">
        <f>AD495+AD499+AD501</f>
        <v>17227.3</v>
      </c>
      <c r="AE494" s="571">
        <f>AE495+AE499+AE501</f>
        <v>17082.3</v>
      </c>
      <c r="AF494" s="571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1" t="s">
        <v>295</v>
      </c>
      <c r="Y495" s="566" t="s">
        <v>6</v>
      </c>
      <c r="Z495" s="567" t="s">
        <v>29</v>
      </c>
      <c r="AA495" s="568" t="s">
        <v>7</v>
      </c>
      <c r="AB495" s="573" t="s">
        <v>298</v>
      </c>
      <c r="AC495" s="575"/>
      <c r="AD495" s="571">
        <f t="shared" ref="AD495:AF496" si="119">AD496</f>
        <v>3223.4</v>
      </c>
      <c r="AE495" s="571">
        <f t="shared" si="119"/>
        <v>3223.4</v>
      </c>
      <c r="AF495" s="571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41</v>
      </c>
      <c r="Y496" s="566" t="s">
        <v>6</v>
      </c>
      <c r="Z496" s="567" t="s">
        <v>29</v>
      </c>
      <c r="AA496" s="568" t="s">
        <v>7</v>
      </c>
      <c r="AB496" s="573" t="s">
        <v>298</v>
      </c>
      <c r="AC496" s="570">
        <v>100</v>
      </c>
      <c r="AD496" s="571">
        <f t="shared" si="119"/>
        <v>3223.4</v>
      </c>
      <c r="AE496" s="571">
        <f t="shared" si="119"/>
        <v>3223.4</v>
      </c>
      <c r="AF496" s="571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98</v>
      </c>
      <c r="Y497" s="566" t="s">
        <v>6</v>
      </c>
      <c r="Z497" s="567" t="s">
        <v>29</v>
      </c>
      <c r="AA497" s="568" t="s">
        <v>7</v>
      </c>
      <c r="AB497" s="573" t="s">
        <v>298</v>
      </c>
      <c r="AC497" s="575">
        <v>120</v>
      </c>
      <c r="AD497" s="571">
        <v>3223.4</v>
      </c>
      <c r="AE497" s="571">
        <v>3223.4</v>
      </c>
      <c r="AF497" s="571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347</v>
      </c>
      <c r="Y498" s="566" t="s">
        <v>6</v>
      </c>
      <c r="Z498" s="567" t="s">
        <v>29</v>
      </c>
      <c r="AA498" s="568" t="s">
        <v>7</v>
      </c>
      <c r="AB498" s="573" t="s">
        <v>299</v>
      </c>
      <c r="AC498" s="575"/>
      <c r="AD498" s="571">
        <f>AD500</f>
        <v>2447.9</v>
      </c>
      <c r="AE498" s="571">
        <f>AE500</f>
        <v>2447.9</v>
      </c>
      <c r="AF498" s="571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41</v>
      </c>
      <c r="Y499" s="566" t="s">
        <v>6</v>
      </c>
      <c r="Z499" s="567" t="s">
        <v>29</v>
      </c>
      <c r="AA499" s="568" t="s">
        <v>7</v>
      </c>
      <c r="AB499" s="573" t="s">
        <v>299</v>
      </c>
      <c r="AC499" s="570">
        <v>100</v>
      </c>
      <c r="AD499" s="571">
        <f>AD500</f>
        <v>2447.9</v>
      </c>
      <c r="AE499" s="571">
        <f>AE500</f>
        <v>2447.9</v>
      </c>
      <c r="AF499" s="571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5" t="s">
        <v>98</v>
      </c>
      <c r="Y500" s="566" t="s">
        <v>6</v>
      </c>
      <c r="Z500" s="567" t="s">
        <v>29</v>
      </c>
      <c r="AA500" s="568" t="s">
        <v>7</v>
      </c>
      <c r="AB500" s="573" t="s">
        <v>299</v>
      </c>
      <c r="AC500" s="575">
        <v>120</v>
      </c>
      <c r="AD500" s="571">
        <v>2447.9</v>
      </c>
      <c r="AE500" s="571">
        <v>2447.9</v>
      </c>
      <c r="AF500" s="571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7" t="s">
        <v>296</v>
      </c>
      <c r="Y501" s="566" t="s">
        <v>6</v>
      </c>
      <c r="Z501" s="567" t="s">
        <v>29</v>
      </c>
      <c r="AA501" s="568" t="s">
        <v>7</v>
      </c>
      <c r="AB501" s="573" t="s">
        <v>297</v>
      </c>
      <c r="AC501" s="575"/>
      <c r="AD501" s="571">
        <f>AD502+AD505+AD508</f>
        <v>11556</v>
      </c>
      <c r="AE501" s="571">
        <f>AE502+AE505+AE508</f>
        <v>11411</v>
      </c>
      <c r="AF501" s="571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300</v>
      </c>
      <c r="Y502" s="566" t="s">
        <v>6</v>
      </c>
      <c r="Z502" s="567" t="s">
        <v>29</v>
      </c>
      <c r="AA502" s="568" t="s">
        <v>7</v>
      </c>
      <c r="AB502" s="573" t="s">
        <v>301</v>
      </c>
      <c r="AC502" s="575"/>
      <c r="AD502" s="571">
        <f t="shared" ref="AD502:AF503" si="120">AD503</f>
        <v>2080.4</v>
      </c>
      <c r="AE502" s="571">
        <f t="shared" si="120"/>
        <v>1935.4</v>
      </c>
      <c r="AF502" s="571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122</v>
      </c>
      <c r="Y503" s="566" t="s">
        <v>6</v>
      </c>
      <c r="Z503" s="567" t="s">
        <v>29</v>
      </c>
      <c r="AA503" s="568" t="s">
        <v>7</v>
      </c>
      <c r="AB503" s="573" t="s">
        <v>301</v>
      </c>
      <c r="AC503" s="575">
        <v>200</v>
      </c>
      <c r="AD503" s="571">
        <f t="shared" si="120"/>
        <v>2080.4</v>
      </c>
      <c r="AE503" s="571">
        <f t="shared" si="120"/>
        <v>1935.4</v>
      </c>
      <c r="AF503" s="571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53</v>
      </c>
      <c r="Y504" s="566" t="s">
        <v>6</v>
      </c>
      <c r="Z504" s="567" t="s">
        <v>29</v>
      </c>
      <c r="AA504" s="568" t="s">
        <v>7</v>
      </c>
      <c r="AB504" s="573" t="s">
        <v>301</v>
      </c>
      <c r="AC504" s="575">
        <v>240</v>
      </c>
      <c r="AD504" s="571">
        <f>1780.4+300</f>
        <v>2080.4</v>
      </c>
      <c r="AE504" s="571">
        <f>1780.4+155</f>
        <v>1935.4</v>
      </c>
      <c r="AF504" s="571">
        <v>1780.4</v>
      </c>
      <c r="AG504" s="284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304</v>
      </c>
      <c r="Y505" s="566" t="s">
        <v>6</v>
      </c>
      <c r="Z505" s="567" t="s">
        <v>29</v>
      </c>
      <c r="AA505" s="568" t="s">
        <v>7</v>
      </c>
      <c r="AB505" s="573" t="s">
        <v>302</v>
      </c>
      <c r="AC505" s="575"/>
      <c r="AD505" s="571">
        <f t="shared" ref="AD505:AF506" si="121">AD506</f>
        <v>4616.5</v>
      </c>
      <c r="AE505" s="571">
        <f t="shared" si="121"/>
        <v>4616.5</v>
      </c>
      <c r="AF505" s="571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41</v>
      </c>
      <c r="Y506" s="566" t="s">
        <v>6</v>
      </c>
      <c r="Z506" s="567" t="s">
        <v>29</v>
      </c>
      <c r="AA506" s="568" t="s">
        <v>7</v>
      </c>
      <c r="AB506" s="573" t="s">
        <v>302</v>
      </c>
      <c r="AC506" s="570">
        <v>100</v>
      </c>
      <c r="AD506" s="571">
        <f t="shared" si="121"/>
        <v>4616.5</v>
      </c>
      <c r="AE506" s="571">
        <f t="shared" si="121"/>
        <v>4616.5</v>
      </c>
      <c r="AF506" s="571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5" t="s">
        <v>98</v>
      </c>
      <c r="Y507" s="566" t="s">
        <v>6</v>
      </c>
      <c r="Z507" s="567" t="s">
        <v>29</v>
      </c>
      <c r="AA507" s="568" t="s">
        <v>7</v>
      </c>
      <c r="AB507" s="573" t="s">
        <v>302</v>
      </c>
      <c r="AC507" s="575">
        <v>120</v>
      </c>
      <c r="AD507" s="571">
        <v>4616.5</v>
      </c>
      <c r="AE507" s="571">
        <v>4616.5</v>
      </c>
      <c r="AF507" s="571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305</v>
      </c>
      <c r="Y508" s="566" t="s">
        <v>6</v>
      </c>
      <c r="Z508" s="567" t="s">
        <v>29</v>
      </c>
      <c r="AA508" s="568" t="s">
        <v>7</v>
      </c>
      <c r="AB508" s="573" t="s">
        <v>303</v>
      </c>
      <c r="AC508" s="575"/>
      <c r="AD508" s="571">
        <f t="shared" ref="AD508:AF509" si="122">AD509</f>
        <v>4859.1000000000004</v>
      </c>
      <c r="AE508" s="571">
        <f t="shared" si="122"/>
        <v>4859.1000000000004</v>
      </c>
      <c r="AF508" s="571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41</v>
      </c>
      <c r="Y509" s="566" t="s">
        <v>6</v>
      </c>
      <c r="Z509" s="567" t="s">
        <v>29</v>
      </c>
      <c r="AA509" s="568" t="s">
        <v>7</v>
      </c>
      <c r="AB509" s="573" t="s">
        <v>303</v>
      </c>
      <c r="AC509" s="570">
        <v>100</v>
      </c>
      <c r="AD509" s="571">
        <f t="shared" si="122"/>
        <v>4859.1000000000004</v>
      </c>
      <c r="AE509" s="571">
        <f t="shared" si="122"/>
        <v>4859.1000000000004</v>
      </c>
      <c r="AF509" s="571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98</v>
      </c>
      <c r="Y510" s="566" t="s">
        <v>6</v>
      </c>
      <c r="Z510" s="567" t="s">
        <v>29</v>
      </c>
      <c r="AA510" s="568" t="s">
        <v>7</v>
      </c>
      <c r="AB510" s="573" t="s">
        <v>303</v>
      </c>
      <c r="AC510" s="575">
        <v>120</v>
      </c>
      <c r="AD510" s="571">
        <v>4859.1000000000004</v>
      </c>
      <c r="AE510" s="571">
        <v>4859.1000000000004</v>
      </c>
      <c r="AF510" s="571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8" t="s">
        <v>96</v>
      </c>
      <c r="Y511" s="559" t="s">
        <v>6</v>
      </c>
      <c r="Z511" s="598" t="s">
        <v>36</v>
      </c>
      <c r="AA511" s="622"/>
      <c r="AB511" s="562"/>
      <c r="AC511" s="563"/>
      <c r="AD511" s="564">
        <f t="shared" ref="AD511:AF517" si="123">AD512</f>
        <v>436</v>
      </c>
      <c r="AE511" s="564">
        <f t="shared" si="123"/>
        <v>408</v>
      </c>
      <c r="AF511" s="564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57</v>
      </c>
      <c r="Y512" s="566" t="s">
        <v>6</v>
      </c>
      <c r="Z512" s="567">
        <v>10</v>
      </c>
      <c r="AA512" s="568" t="s">
        <v>29</v>
      </c>
      <c r="AB512" s="569"/>
      <c r="AC512" s="614"/>
      <c r="AD512" s="571">
        <f t="shared" si="123"/>
        <v>436</v>
      </c>
      <c r="AE512" s="571">
        <f t="shared" si="123"/>
        <v>408</v>
      </c>
      <c r="AF512" s="571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2" t="s">
        <v>306</v>
      </c>
      <c r="Y513" s="566" t="s">
        <v>6</v>
      </c>
      <c r="Z513" s="567">
        <v>10</v>
      </c>
      <c r="AA513" s="568" t="s">
        <v>29</v>
      </c>
      <c r="AB513" s="573" t="s">
        <v>111</v>
      </c>
      <c r="AC513" s="614"/>
      <c r="AD513" s="571">
        <f t="shared" si="123"/>
        <v>436</v>
      </c>
      <c r="AE513" s="571">
        <f t="shared" si="123"/>
        <v>408</v>
      </c>
      <c r="AF513" s="571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2" t="s">
        <v>307</v>
      </c>
      <c r="Y514" s="566" t="s">
        <v>6</v>
      </c>
      <c r="Z514" s="567">
        <v>10</v>
      </c>
      <c r="AA514" s="568" t="s">
        <v>29</v>
      </c>
      <c r="AB514" s="573" t="s">
        <v>120</v>
      </c>
      <c r="AC514" s="614"/>
      <c r="AD514" s="571">
        <f t="shared" si="123"/>
        <v>436</v>
      </c>
      <c r="AE514" s="571">
        <f t="shared" si="123"/>
        <v>408</v>
      </c>
      <c r="AF514" s="571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2" t="s">
        <v>514</v>
      </c>
      <c r="Y515" s="566" t="s">
        <v>6</v>
      </c>
      <c r="Z515" s="567">
        <v>10</v>
      </c>
      <c r="AA515" s="568" t="s">
        <v>29</v>
      </c>
      <c r="AB515" s="573" t="s">
        <v>513</v>
      </c>
      <c r="AC515" s="614"/>
      <c r="AD515" s="571">
        <f t="shared" si="123"/>
        <v>436</v>
      </c>
      <c r="AE515" s="571">
        <f t="shared" si="123"/>
        <v>408</v>
      </c>
      <c r="AF515" s="571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89" t="s">
        <v>309</v>
      </c>
      <c r="Y516" s="566" t="s">
        <v>6</v>
      </c>
      <c r="Z516" s="567">
        <v>10</v>
      </c>
      <c r="AA516" s="568" t="s">
        <v>29</v>
      </c>
      <c r="AB516" s="573" t="s">
        <v>512</v>
      </c>
      <c r="AC516" s="614"/>
      <c r="AD516" s="571">
        <f t="shared" si="123"/>
        <v>436</v>
      </c>
      <c r="AE516" s="571">
        <f t="shared" si="123"/>
        <v>408</v>
      </c>
      <c r="AF516" s="571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5" t="s">
        <v>99</v>
      </c>
      <c r="Y517" s="566" t="s">
        <v>6</v>
      </c>
      <c r="Z517" s="567">
        <v>10</v>
      </c>
      <c r="AA517" s="568" t="s">
        <v>29</v>
      </c>
      <c r="AB517" s="573" t="s">
        <v>512</v>
      </c>
      <c r="AC517" s="575">
        <v>300</v>
      </c>
      <c r="AD517" s="571">
        <f t="shared" si="123"/>
        <v>436</v>
      </c>
      <c r="AE517" s="571">
        <f t="shared" si="123"/>
        <v>408</v>
      </c>
      <c r="AF517" s="571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40</v>
      </c>
      <c r="Y518" s="566" t="s">
        <v>6</v>
      </c>
      <c r="Z518" s="567">
        <v>10</v>
      </c>
      <c r="AA518" s="568" t="s">
        <v>29</v>
      </c>
      <c r="AB518" s="573" t="s">
        <v>512</v>
      </c>
      <c r="AC518" s="575">
        <v>320</v>
      </c>
      <c r="AD518" s="571">
        <f>408+28</f>
        <v>436</v>
      </c>
      <c r="AE518" s="571">
        <v>408</v>
      </c>
      <c r="AF518" s="571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8" t="s">
        <v>449</v>
      </c>
      <c r="Y519" s="559" t="s">
        <v>26</v>
      </c>
      <c r="Z519" s="639"/>
      <c r="AA519" s="642"/>
      <c r="AB519" s="603"/>
      <c r="AC519" s="604"/>
      <c r="AD519" s="564">
        <f>AD520+AD541</f>
        <v>30566.5</v>
      </c>
      <c r="AE519" s="564">
        <f>AE520+AE541</f>
        <v>29576.199999999997</v>
      </c>
      <c r="AF519" s="564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8" t="s">
        <v>25</v>
      </c>
      <c r="Y520" s="559" t="s">
        <v>26</v>
      </c>
      <c r="Z520" s="560" t="s">
        <v>29</v>
      </c>
      <c r="AA520" s="643"/>
      <c r="AB520" s="644"/>
      <c r="AC520" s="645"/>
      <c r="AD520" s="564">
        <f t="shared" ref="AD520:AF522" si="124">AD521</f>
        <v>29609</v>
      </c>
      <c r="AE520" s="564">
        <f t="shared" si="124"/>
        <v>28679.599999999999</v>
      </c>
      <c r="AF520" s="564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5" t="s">
        <v>450</v>
      </c>
      <c r="Y521" s="566" t="s">
        <v>26</v>
      </c>
      <c r="Z521" s="567" t="s">
        <v>29</v>
      </c>
      <c r="AA521" s="568" t="s">
        <v>97</v>
      </c>
      <c r="AB521" s="586"/>
      <c r="AC521" s="575"/>
      <c r="AD521" s="571">
        <f t="shared" si="124"/>
        <v>29609</v>
      </c>
      <c r="AE521" s="571">
        <f t="shared" si="124"/>
        <v>28679.599999999999</v>
      </c>
      <c r="AF521" s="571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2" t="s">
        <v>192</v>
      </c>
      <c r="Y522" s="566" t="s">
        <v>26</v>
      </c>
      <c r="Z522" s="567" t="s">
        <v>29</v>
      </c>
      <c r="AA522" s="568" t="s">
        <v>97</v>
      </c>
      <c r="AB522" s="573" t="s">
        <v>114</v>
      </c>
      <c r="AC522" s="575"/>
      <c r="AD522" s="571">
        <f t="shared" si="124"/>
        <v>29609</v>
      </c>
      <c r="AE522" s="571">
        <f t="shared" si="124"/>
        <v>28679.599999999999</v>
      </c>
      <c r="AF522" s="571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2" t="s">
        <v>196</v>
      </c>
      <c r="Y523" s="566" t="s">
        <v>26</v>
      </c>
      <c r="Z523" s="567" t="s">
        <v>29</v>
      </c>
      <c r="AA523" s="568" t="s">
        <v>97</v>
      </c>
      <c r="AB523" s="573" t="s">
        <v>197</v>
      </c>
      <c r="AC523" s="575"/>
      <c r="AD523" s="571">
        <f>AD524+AD537</f>
        <v>29609</v>
      </c>
      <c r="AE523" s="571">
        <f>AE524+AE537</f>
        <v>28679.599999999999</v>
      </c>
      <c r="AF523" s="571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2" t="s">
        <v>198</v>
      </c>
      <c r="Y524" s="566" t="s">
        <v>26</v>
      </c>
      <c r="Z524" s="567" t="s">
        <v>29</v>
      </c>
      <c r="AA524" s="568" t="s">
        <v>97</v>
      </c>
      <c r="AB524" s="573" t="s">
        <v>199</v>
      </c>
      <c r="AC524" s="575"/>
      <c r="AD524" s="571">
        <f>AD525</f>
        <v>29544.5</v>
      </c>
      <c r="AE524" s="571">
        <f>AE525</f>
        <v>28679.599999999999</v>
      </c>
      <c r="AF524" s="571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7" t="s">
        <v>216</v>
      </c>
      <c r="Y525" s="566" t="s">
        <v>26</v>
      </c>
      <c r="Z525" s="567" t="s">
        <v>29</v>
      </c>
      <c r="AA525" s="568" t="s">
        <v>97</v>
      </c>
      <c r="AB525" s="582" t="s">
        <v>217</v>
      </c>
      <c r="AC525" s="575"/>
      <c r="AD525" s="571">
        <f>AD526+AD531+AD534</f>
        <v>29544.5</v>
      </c>
      <c r="AE525" s="571">
        <f>AE526+AE531+AE534</f>
        <v>28679.599999999999</v>
      </c>
      <c r="AF525" s="571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5" t="s">
        <v>218</v>
      </c>
      <c r="Y526" s="566" t="s">
        <v>26</v>
      </c>
      <c r="Z526" s="567" t="s">
        <v>29</v>
      </c>
      <c r="AA526" s="568" t="s">
        <v>97</v>
      </c>
      <c r="AB526" s="582" t="s">
        <v>219</v>
      </c>
      <c r="AC526" s="575"/>
      <c r="AD526" s="571">
        <f>AD527+AD529</f>
        <v>3863.7999999999997</v>
      </c>
      <c r="AE526" s="571">
        <f>AE527+AE529</f>
        <v>3485</v>
      </c>
      <c r="AF526" s="571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122</v>
      </c>
      <c r="Y527" s="566" t="s">
        <v>26</v>
      </c>
      <c r="Z527" s="567" t="s">
        <v>29</v>
      </c>
      <c r="AA527" s="568" t="s">
        <v>97</v>
      </c>
      <c r="AB527" s="582" t="s">
        <v>219</v>
      </c>
      <c r="AC527" s="575">
        <v>200</v>
      </c>
      <c r="AD527" s="571">
        <f>AD528</f>
        <v>3858.3999999999996</v>
      </c>
      <c r="AE527" s="571">
        <f>AE528</f>
        <v>3485</v>
      </c>
      <c r="AF527" s="571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5" t="s">
        <v>53</v>
      </c>
      <c r="Y528" s="566" t="s">
        <v>26</v>
      </c>
      <c r="Z528" s="567" t="s">
        <v>29</v>
      </c>
      <c r="AA528" s="568" t="s">
        <v>97</v>
      </c>
      <c r="AB528" s="582" t="s">
        <v>219</v>
      </c>
      <c r="AC528" s="575">
        <v>240</v>
      </c>
      <c r="AD528" s="571">
        <f>3485+90-5.4+8.7+5.4+339.2-46.5-18</f>
        <v>3858.3999999999996</v>
      </c>
      <c r="AE528" s="571">
        <f>3485</f>
        <v>3485</v>
      </c>
      <c r="AF528" s="571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5" t="s">
        <v>99</v>
      </c>
      <c r="Y529" s="566" t="s">
        <v>26</v>
      </c>
      <c r="Z529" s="567" t="s">
        <v>29</v>
      </c>
      <c r="AA529" s="568" t="s">
        <v>97</v>
      </c>
      <c r="AB529" s="582" t="s">
        <v>219</v>
      </c>
      <c r="AC529" s="575">
        <v>300</v>
      </c>
      <c r="AD529" s="571">
        <f>AD530</f>
        <v>5.4</v>
      </c>
      <c r="AE529" s="571">
        <f>AE530</f>
        <v>0</v>
      </c>
      <c r="AF529" s="571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5" t="s">
        <v>40</v>
      </c>
      <c r="Y530" s="566" t="s">
        <v>26</v>
      </c>
      <c r="Z530" s="567" t="s">
        <v>29</v>
      </c>
      <c r="AA530" s="568" t="s">
        <v>97</v>
      </c>
      <c r="AB530" s="582" t="s">
        <v>219</v>
      </c>
      <c r="AC530" s="575">
        <v>320</v>
      </c>
      <c r="AD530" s="571">
        <v>5.4</v>
      </c>
      <c r="AE530" s="571">
        <v>0</v>
      </c>
      <c r="AF530" s="571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5" t="s">
        <v>223</v>
      </c>
      <c r="Y531" s="566" t="s">
        <v>26</v>
      </c>
      <c r="Z531" s="567" t="s">
        <v>29</v>
      </c>
      <c r="AA531" s="568" t="s">
        <v>97</v>
      </c>
      <c r="AB531" s="569" t="str">
        <f>AB532</f>
        <v>12 5 01 00162</v>
      </c>
      <c r="AC531" s="575"/>
      <c r="AD531" s="571">
        <f>AD533</f>
        <v>16338.600000000002</v>
      </c>
      <c r="AE531" s="571">
        <f>AE533</f>
        <v>16176</v>
      </c>
      <c r="AF531" s="571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41</v>
      </c>
      <c r="Y532" s="566" t="s">
        <v>26</v>
      </c>
      <c r="Z532" s="567" t="s">
        <v>29</v>
      </c>
      <c r="AA532" s="568" t="s">
        <v>97</v>
      </c>
      <c r="AB532" s="569" t="str">
        <f>AB533</f>
        <v>12 5 01 00162</v>
      </c>
      <c r="AC532" s="575">
        <v>100</v>
      </c>
      <c r="AD532" s="571">
        <f>AD533</f>
        <v>16338.600000000002</v>
      </c>
      <c r="AE532" s="571">
        <f>AE533</f>
        <v>16176</v>
      </c>
      <c r="AF532" s="571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98</v>
      </c>
      <c r="Y533" s="566" t="s">
        <v>26</v>
      </c>
      <c r="Z533" s="567" t="s">
        <v>29</v>
      </c>
      <c r="AA533" s="568" t="s">
        <v>97</v>
      </c>
      <c r="AB533" s="582" t="s">
        <v>220</v>
      </c>
      <c r="AC533" s="575">
        <v>120</v>
      </c>
      <c r="AD533" s="571">
        <f>16176+81.2+43.7+37.7</f>
        <v>16338.600000000002</v>
      </c>
      <c r="AE533" s="571">
        <v>16176</v>
      </c>
      <c r="AF533" s="571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222</v>
      </c>
      <c r="Y534" s="566" t="s">
        <v>26</v>
      </c>
      <c r="Z534" s="567" t="s">
        <v>29</v>
      </c>
      <c r="AA534" s="568" t="s">
        <v>97</v>
      </c>
      <c r="AB534" s="569" t="str">
        <f>AB535</f>
        <v>12 5 01 00163</v>
      </c>
      <c r="AC534" s="575"/>
      <c r="AD534" s="571">
        <f>AD536</f>
        <v>9342.1</v>
      </c>
      <c r="AE534" s="571">
        <f>AE536</f>
        <v>9018.6</v>
      </c>
      <c r="AF534" s="571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41</v>
      </c>
      <c r="Y535" s="566" t="s">
        <v>26</v>
      </c>
      <c r="Z535" s="567" t="s">
        <v>29</v>
      </c>
      <c r="AA535" s="568" t="s">
        <v>97</v>
      </c>
      <c r="AB535" s="569" t="str">
        <f>AB536</f>
        <v>12 5 01 00163</v>
      </c>
      <c r="AC535" s="575">
        <v>100</v>
      </c>
      <c r="AD535" s="571">
        <f>AD536</f>
        <v>9342.1</v>
      </c>
      <c r="AE535" s="571">
        <f>AE536</f>
        <v>9018.6</v>
      </c>
      <c r="AF535" s="571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98</v>
      </c>
      <c r="Y536" s="566" t="s">
        <v>26</v>
      </c>
      <c r="Z536" s="567" t="s">
        <v>29</v>
      </c>
      <c r="AA536" s="568" t="s">
        <v>97</v>
      </c>
      <c r="AB536" s="582" t="s">
        <v>221</v>
      </c>
      <c r="AC536" s="575">
        <v>120</v>
      </c>
      <c r="AD536" s="571">
        <f>9018.6+175.6+73.7+5.8+68.4</f>
        <v>9342.1</v>
      </c>
      <c r="AE536" s="571">
        <f>9018.6</f>
        <v>9018.6</v>
      </c>
      <c r="AF536" s="571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589</v>
      </c>
      <c r="Y537" s="566" t="s">
        <v>26</v>
      </c>
      <c r="Z537" s="567" t="s">
        <v>29</v>
      </c>
      <c r="AA537" s="568" t="s">
        <v>97</v>
      </c>
      <c r="AB537" s="582" t="s">
        <v>590</v>
      </c>
      <c r="AC537" s="575"/>
      <c r="AD537" s="571">
        <f>AD538</f>
        <v>64.5</v>
      </c>
      <c r="AE537" s="571">
        <f t="shared" ref="AE537:AF539" si="125">AE538</f>
        <v>0</v>
      </c>
      <c r="AF537" s="571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445</v>
      </c>
      <c r="Y538" s="566" t="s">
        <v>26</v>
      </c>
      <c r="Z538" s="567" t="s">
        <v>29</v>
      </c>
      <c r="AA538" s="568" t="s">
        <v>97</v>
      </c>
      <c r="AB538" s="573" t="s">
        <v>591</v>
      </c>
      <c r="AC538" s="575"/>
      <c r="AD538" s="571">
        <f>AD539</f>
        <v>64.5</v>
      </c>
      <c r="AE538" s="571">
        <f t="shared" si="125"/>
        <v>0</v>
      </c>
      <c r="AF538" s="571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122</v>
      </c>
      <c r="Y539" s="566" t="s">
        <v>26</v>
      </c>
      <c r="Z539" s="567" t="s">
        <v>29</v>
      </c>
      <c r="AA539" s="568" t="s">
        <v>97</v>
      </c>
      <c r="AB539" s="573" t="s">
        <v>591</v>
      </c>
      <c r="AC539" s="575">
        <v>200</v>
      </c>
      <c r="AD539" s="571">
        <f>AD540</f>
        <v>64.5</v>
      </c>
      <c r="AE539" s="571">
        <f t="shared" si="125"/>
        <v>0</v>
      </c>
      <c r="AF539" s="571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53</v>
      </c>
      <c r="Y540" s="566" t="s">
        <v>26</v>
      </c>
      <c r="Z540" s="567" t="s">
        <v>29</v>
      </c>
      <c r="AA540" s="568" t="s">
        <v>97</v>
      </c>
      <c r="AB540" s="573" t="s">
        <v>591</v>
      </c>
      <c r="AC540" s="575">
        <v>240</v>
      </c>
      <c r="AD540" s="571">
        <f>46.5+18</f>
        <v>64.5</v>
      </c>
      <c r="AE540" s="571">
        <v>0</v>
      </c>
      <c r="AF540" s="571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8" t="s">
        <v>96</v>
      </c>
      <c r="Y541" s="566" t="s">
        <v>26</v>
      </c>
      <c r="Z541" s="598" t="s">
        <v>36</v>
      </c>
      <c r="AA541" s="622"/>
      <c r="AB541" s="562"/>
      <c r="AC541" s="563"/>
      <c r="AD541" s="564">
        <f t="shared" ref="AD541:AF547" si="126">AD542</f>
        <v>957.5</v>
      </c>
      <c r="AE541" s="564">
        <f t="shared" si="126"/>
        <v>896.6</v>
      </c>
      <c r="AF541" s="564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57</v>
      </c>
      <c r="Y542" s="566" t="s">
        <v>26</v>
      </c>
      <c r="Z542" s="567">
        <v>10</v>
      </c>
      <c r="AA542" s="568" t="s">
        <v>29</v>
      </c>
      <c r="AB542" s="569"/>
      <c r="AC542" s="614"/>
      <c r="AD542" s="571">
        <f t="shared" si="126"/>
        <v>957.5</v>
      </c>
      <c r="AE542" s="571">
        <f t="shared" si="126"/>
        <v>896.6</v>
      </c>
      <c r="AF542" s="571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2" t="s">
        <v>306</v>
      </c>
      <c r="Y543" s="566" t="s">
        <v>26</v>
      </c>
      <c r="Z543" s="567">
        <v>10</v>
      </c>
      <c r="AA543" s="568" t="s">
        <v>29</v>
      </c>
      <c r="AB543" s="573" t="s">
        <v>111</v>
      </c>
      <c r="AC543" s="614"/>
      <c r="AD543" s="571">
        <f t="shared" si="126"/>
        <v>957.5</v>
      </c>
      <c r="AE543" s="571">
        <f t="shared" si="126"/>
        <v>896.6</v>
      </c>
      <c r="AF543" s="571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2" t="s">
        <v>307</v>
      </c>
      <c r="Y544" s="566" t="s">
        <v>26</v>
      </c>
      <c r="Z544" s="567">
        <v>10</v>
      </c>
      <c r="AA544" s="568" t="s">
        <v>29</v>
      </c>
      <c r="AB544" s="573" t="s">
        <v>120</v>
      </c>
      <c r="AC544" s="614"/>
      <c r="AD544" s="571">
        <f t="shared" si="126"/>
        <v>957.5</v>
      </c>
      <c r="AE544" s="571">
        <f t="shared" si="126"/>
        <v>896.6</v>
      </c>
      <c r="AF544" s="571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2" t="s">
        <v>514</v>
      </c>
      <c r="Y545" s="566" t="s">
        <v>26</v>
      </c>
      <c r="Z545" s="567">
        <v>10</v>
      </c>
      <c r="AA545" s="568" t="s">
        <v>29</v>
      </c>
      <c r="AB545" s="573" t="s">
        <v>513</v>
      </c>
      <c r="AC545" s="614"/>
      <c r="AD545" s="571">
        <f t="shared" si="126"/>
        <v>957.5</v>
      </c>
      <c r="AE545" s="571">
        <f t="shared" si="126"/>
        <v>896.6</v>
      </c>
      <c r="AF545" s="571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89" t="s">
        <v>309</v>
      </c>
      <c r="Y546" s="566" t="s">
        <v>26</v>
      </c>
      <c r="Z546" s="567">
        <v>10</v>
      </c>
      <c r="AA546" s="568" t="s">
        <v>29</v>
      </c>
      <c r="AB546" s="573" t="s">
        <v>512</v>
      </c>
      <c r="AC546" s="614"/>
      <c r="AD546" s="571">
        <f t="shared" si="126"/>
        <v>957.5</v>
      </c>
      <c r="AE546" s="571">
        <f t="shared" si="126"/>
        <v>896.6</v>
      </c>
      <c r="AF546" s="571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5" t="s">
        <v>99</v>
      </c>
      <c r="Y547" s="566" t="s">
        <v>26</v>
      </c>
      <c r="Z547" s="567">
        <v>10</v>
      </c>
      <c r="AA547" s="568" t="s">
        <v>29</v>
      </c>
      <c r="AB547" s="573" t="s">
        <v>512</v>
      </c>
      <c r="AC547" s="575">
        <v>300</v>
      </c>
      <c r="AD547" s="571">
        <f t="shared" si="126"/>
        <v>957.5</v>
      </c>
      <c r="AE547" s="571">
        <f t="shared" si="126"/>
        <v>896.6</v>
      </c>
      <c r="AF547" s="571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40</v>
      </c>
      <c r="Y548" s="566" t="s">
        <v>26</v>
      </c>
      <c r="Z548" s="567">
        <v>10</v>
      </c>
      <c r="AA548" s="568" t="s">
        <v>29</v>
      </c>
      <c r="AB548" s="573" t="s">
        <v>512</v>
      </c>
      <c r="AC548" s="575">
        <v>320</v>
      </c>
      <c r="AD548" s="571">
        <f>896.6+60.9</f>
        <v>957.5</v>
      </c>
      <c r="AE548" s="571">
        <v>896.6</v>
      </c>
      <c r="AF548" s="571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8" t="s">
        <v>451</v>
      </c>
      <c r="Y549" s="559" t="s">
        <v>61</v>
      </c>
      <c r="Z549" s="623"/>
      <c r="AA549" s="640"/>
      <c r="AB549" s="569"/>
      <c r="AC549" s="570"/>
      <c r="AD549" s="564">
        <f>AD550+AD587+AD579</f>
        <v>178682.8</v>
      </c>
      <c r="AE549" s="564">
        <f>AE550+AE587</f>
        <v>76746.200000000012</v>
      </c>
      <c r="AF549" s="564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8" t="s">
        <v>25</v>
      </c>
      <c r="Y550" s="559" t="s">
        <v>61</v>
      </c>
      <c r="Z550" s="560" t="s">
        <v>29</v>
      </c>
      <c r="AA550" s="622"/>
      <c r="AB550" s="562"/>
      <c r="AC550" s="563"/>
      <c r="AD550" s="564">
        <f>AD551</f>
        <v>29461.100000000002</v>
      </c>
      <c r="AE550" s="564">
        <f t="shared" ref="AD550:AF552" si="127">AE551</f>
        <v>27677.800000000003</v>
      </c>
      <c r="AF550" s="564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5" t="s">
        <v>14</v>
      </c>
      <c r="Y551" s="566" t="s">
        <v>61</v>
      </c>
      <c r="Z551" s="567" t="s">
        <v>29</v>
      </c>
      <c r="AA551" s="568">
        <v>13</v>
      </c>
      <c r="AB551" s="569"/>
      <c r="AC551" s="570"/>
      <c r="AD551" s="571">
        <f>AD552+AD575</f>
        <v>29461.100000000002</v>
      </c>
      <c r="AE551" s="571">
        <f>AE552+AE575</f>
        <v>27677.800000000003</v>
      </c>
      <c r="AF551" s="571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2" t="s">
        <v>192</v>
      </c>
      <c r="Y552" s="566" t="s">
        <v>61</v>
      </c>
      <c r="Z552" s="567" t="s">
        <v>29</v>
      </c>
      <c r="AA552" s="568">
        <v>13</v>
      </c>
      <c r="AB552" s="573" t="s">
        <v>114</v>
      </c>
      <c r="AC552" s="575"/>
      <c r="AD552" s="571">
        <f t="shared" si="127"/>
        <v>28288.300000000003</v>
      </c>
      <c r="AE552" s="571">
        <f t="shared" si="127"/>
        <v>27677.800000000003</v>
      </c>
      <c r="AF552" s="571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8" t="s">
        <v>585</v>
      </c>
      <c r="Y553" s="566" t="s">
        <v>61</v>
      </c>
      <c r="Z553" s="567" t="s">
        <v>29</v>
      </c>
      <c r="AA553" s="568">
        <v>13</v>
      </c>
      <c r="AB553" s="573" t="s">
        <v>115</v>
      </c>
      <c r="AC553" s="575"/>
      <c r="AD553" s="571">
        <f>AD554+AD558+AD564</f>
        <v>28288.300000000003</v>
      </c>
      <c r="AE553" s="571">
        <f>AE554+AE558+AE564</f>
        <v>27677.800000000003</v>
      </c>
      <c r="AF553" s="571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89" t="s">
        <v>188</v>
      </c>
      <c r="Y554" s="566" t="s">
        <v>61</v>
      </c>
      <c r="Z554" s="567" t="s">
        <v>29</v>
      </c>
      <c r="AA554" s="568">
        <v>13</v>
      </c>
      <c r="AB554" s="573" t="s">
        <v>189</v>
      </c>
      <c r="AC554" s="575"/>
      <c r="AD554" s="571">
        <f t="shared" ref="AD554:AF556" si="128">AD555</f>
        <v>2360</v>
      </c>
      <c r="AE554" s="571">
        <f t="shared" si="128"/>
        <v>1714.9</v>
      </c>
      <c r="AF554" s="571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7" t="s">
        <v>190</v>
      </c>
      <c r="Y555" s="566" t="s">
        <v>61</v>
      </c>
      <c r="Z555" s="567" t="s">
        <v>29</v>
      </c>
      <c r="AA555" s="568">
        <v>13</v>
      </c>
      <c r="AB555" s="573" t="s">
        <v>191</v>
      </c>
      <c r="AC555" s="570"/>
      <c r="AD555" s="571">
        <f>AD556</f>
        <v>2360</v>
      </c>
      <c r="AE555" s="571">
        <f t="shared" si="128"/>
        <v>1714.9</v>
      </c>
      <c r="AF555" s="571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5" t="s">
        <v>122</v>
      </c>
      <c r="Y556" s="566" t="s">
        <v>61</v>
      </c>
      <c r="Z556" s="567" t="s">
        <v>29</v>
      </c>
      <c r="AA556" s="568">
        <v>13</v>
      </c>
      <c r="AB556" s="573" t="s">
        <v>191</v>
      </c>
      <c r="AC556" s="575">
        <v>200</v>
      </c>
      <c r="AD556" s="571">
        <f t="shared" si="128"/>
        <v>2360</v>
      </c>
      <c r="AE556" s="571">
        <f t="shared" si="128"/>
        <v>1714.9</v>
      </c>
      <c r="AF556" s="571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53</v>
      </c>
      <c r="Y557" s="566" t="s">
        <v>61</v>
      </c>
      <c r="Z557" s="567" t="s">
        <v>29</v>
      </c>
      <c r="AA557" s="568">
        <v>13</v>
      </c>
      <c r="AB557" s="573" t="s">
        <v>191</v>
      </c>
      <c r="AC557" s="575">
        <v>240</v>
      </c>
      <c r="AD557" s="571">
        <f>1900+820-180-180</f>
        <v>2360</v>
      </c>
      <c r="AE557" s="571">
        <v>1714.9</v>
      </c>
      <c r="AF557" s="571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89" t="s">
        <v>193</v>
      </c>
      <c r="Y558" s="566" t="s">
        <v>61</v>
      </c>
      <c r="Z558" s="567" t="s">
        <v>29</v>
      </c>
      <c r="AA558" s="568">
        <v>13</v>
      </c>
      <c r="AB558" s="573" t="s">
        <v>194</v>
      </c>
      <c r="AC558" s="590"/>
      <c r="AD558" s="571">
        <f>AD559</f>
        <v>1218.4000000000001</v>
      </c>
      <c r="AE558" s="571">
        <f>AE559</f>
        <v>1523</v>
      </c>
      <c r="AF558" s="571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89" t="s">
        <v>697</v>
      </c>
      <c r="Y559" s="566" t="s">
        <v>61</v>
      </c>
      <c r="Z559" s="567" t="s">
        <v>29</v>
      </c>
      <c r="AA559" s="568">
        <v>13</v>
      </c>
      <c r="AB559" s="573" t="s">
        <v>696</v>
      </c>
      <c r="AC559" s="590"/>
      <c r="AD559" s="571">
        <f>AD560+AD562</f>
        <v>1218.4000000000001</v>
      </c>
      <c r="AE559" s="571">
        <f>AE560+AE562</f>
        <v>1523</v>
      </c>
      <c r="AF559" s="571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5" t="s">
        <v>41</v>
      </c>
      <c r="Y560" s="566" t="s">
        <v>61</v>
      </c>
      <c r="Z560" s="567" t="s">
        <v>29</v>
      </c>
      <c r="AA560" s="568">
        <v>13</v>
      </c>
      <c r="AB560" s="573" t="s">
        <v>696</v>
      </c>
      <c r="AC560" s="590">
        <v>100</v>
      </c>
      <c r="AD560" s="571">
        <f>AD561</f>
        <v>1135.9000000000001</v>
      </c>
      <c r="AE560" s="571">
        <f>AE561</f>
        <v>1420</v>
      </c>
      <c r="AF560" s="571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6" t="s">
        <v>98</v>
      </c>
      <c r="Y561" s="591" t="s">
        <v>61</v>
      </c>
      <c r="Z561" s="567" t="s">
        <v>29</v>
      </c>
      <c r="AA561" s="568">
        <v>13</v>
      </c>
      <c r="AB561" s="573" t="s">
        <v>696</v>
      </c>
      <c r="AC561" s="590">
        <v>120</v>
      </c>
      <c r="AD561" s="571">
        <f>1420-0.1-284</f>
        <v>1135.9000000000001</v>
      </c>
      <c r="AE561" s="571">
        <v>1420</v>
      </c>
      <c r="AF561" s="571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6" t="s">
        <v>122</v>
      </c>
      <c r="Y562" s="591" t="s">
        <v>61</v>
      </c>
      <c r="Z562" s="567" t="s">
        <v>29</v>
      </c>
      <c r="AA562" s="568">
        <v>13</v>
      </c>
      <c r="AB562" s="573" t="s">
        <v>696</v>
      </c>
      <c r="AC562" s="590">
        <v>200</v>
      </c>
      <c r="AD562" s="571">
        <f>AD563</f>
        <v>82.5</v>
      </c>
      <c r="AE562" s="571">
        <f>AE563</f>
        <v>103</v>
      </c>
      <c r="AF562" s="571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6" t="s">
        <v>53</v>
      </c>
      <c r="Y563" s="591" t="s">
        <v>61</v>
      </c>
      <c r="Z563" s="567" t="s">
        <v>29</v>
      </c>
      <c r="AA563" s="568">
        <v>13</v>
      </c>
      <c r="AB563" s="573" t="s">
        <v>696</v>
      </c>
      <c r="AC563" s="590">
        <v>240</v>
      </c>
      <c r="AD563" s="571">
        <f>103+0.1-20.6</f>
        <v>82.5</v>
      </c>
      <c r="AE563" s="571">
        <v>103</v>
      </c>
      <c r="AF563" s="571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2" t="s">
        <v>345</v>
      </c>
      <c r="Y564" s="566" t="s">
        <v>61</v>
      </c>
      <c r="Z564" s="567" t="s">
        <v>29</v>
      </c>
      <c r="AA564" s="568">
        <v>13</v>
      </c>
      <c r="AB564" s="573" t="s">
        <v>507</v>
      </c>
      <c r="AC564" s="575"/>
      <c r="AD564" s="571">
        <f>AD565</f>
        <v>24709.9</v>
      </c>
      <c r="AE564" s="571">
        <f>AE565</f>
        <v>24439.9</v>
      </c>
      <c r="AF564" s="571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2" t="s">
        <v>348</v>
      </c>
      <c r="Y565" s="566" t="s">
        <v>61</v>
      </c>
      <c r="Z565" s="567" t="s">
        <v>29</v>
      </c>
      <c r="AA565" s="568">
        <v>13</v>
      </c>
      <c r="AB565" s="573" t="s">
        <v>508</v>
      </c>
      <c r="AC565" s="575"/>
      <c r="AD565" s="571">
        <f>AD566+AD569+AD572</f>
        <v>24709.9</v>
      </c>
      <c r="AE565" s="571">
        <f>AE566+AE569+AE572</f>
        <v>24439.9</v>
      </c>
      <c r="AF565" s="571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2" t="s">
        <v>213</v>
      </c>
      <c r="Y566" s="566" t="s">
        <v>61</v>
      </c>
      <c r="Z566" s="567" t="s">
        <v>29</v>
      </c>
      <c r="AA566" s="568">
        <v>13</v>
      </c>
      <c r="AB566" s="573" t="s">
        <v>509</v>
      </c>
      <c r="AC566" s="575"/>
      <c r="AD566" s="571">
        <f t="shared" ref="AD566:AF567" si="129">AD567</f>
        <v>1903.1</v>
      </c>
      <c r="AE566" s="571">
        <f t="shared" si="129"/>
        <v>1633.1</v>
      </c>
      <c r="AF566" s="571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5" t="s">
        <v>122</v>
      </c>
      <c r="Y567" s="566" t="s">
        <v>61</v>
      </c>
      <c r="Z567" s="567" t="s">
        <v>29</v>
      </c>
      <c r="AA567" s="568">
        <v>13</v>
      </c>
      <c r="AB567" s="573" t="s">
        <v>509</v>
      </c>
      <c r="AC567" s="575">
        <v>200</v>
      </c>
      <c r="AD567" s="571">
        <f t="shared" si="129"/>
        <v>1903.1</v>
      </c>
      <c r="AE567" s="571">
        <f t="shared" si="129"/>
        <v>1633.1</v>
      </c>
      <c r="AF567" s="571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5" t="s">
        <v>53</v>
      </c>
      <c r="Y568" s="566" t="s">
        <v>61</v>
      </c>
      <c r="Z568" s="567" t="s">
        <v>29</v>
      </c>
      <c r="AA568" s="568">
        <v>13</v>
      </c>
      <c r="AB568" s="573" t="s">
        <v>509</v>
      </c>
      <c r="AC568" s="575">
        <v>240</v>
      </c>
      <c r="AD568" s="571">
        <f>1693.1+210</f>
        <v>1903.1</v>
      </c>
      <c r="AE568" s="571">
        <v>1633.1</v>
      </c>
      <c r="AF568" s="571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5" t="s">
        <v>214</v>
      </c>
      <c r="Y569" s="566" t="s">
        <v>61</v>
      </c>
      <c r="Z569" s="567" t="s">
        <v>29</v>
      </c>
      <c r="AA569" s="568">
        <v>13</v>
      </c>
      <c r="AB569" s="569" t="str">
        <f>AB570</f>
        <v>12 1 04 00132</v>
      </c>
      <c r="AC569" s="575"/>
      <c r="AD569" s="571">
        <f>AD571</f>
        <v>7907.5</v>
      </c>
      <c r="AE569" s="571">
        <f>AE571</f>
        <v>7907.5</v>
      </c>
      <c r="AF569" s="571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5" t="s">
        <v>41</v>
      </c>
      <c r="Y570" s="566" t="s">
        <v>61</v>
      </c>
      <c r="Z570" s="567" t="s">
        <v>29</v>
      </c>
      <c r="AA570" s="568">
        <v>13</v>
      </c>
      <c r="AB570" s="569" t="str">
        <f>AB571</f>
        <v>12 1 04 00132</v>
      </c>
      <c r="AC570" s="575">
        <v>100</v>
      </c>
      <c r="AD570" s="571">
        <f>AD571</f>
        <v>7907.5</v>
      </c>
      <c r="AE570" s="571">
        <f>AE571</f>
        <v>7907.5</v>
      </c>
      <c r="AF570" s="571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98</v>
      </c>
      <c r="Y571" s="566" t="s">
        <v>61</v>
      </c>
      <c r="Z571" s="567" t="s">
        <v>29</v>
      </c>
      <c r="AA571" s="568">
        <v>13</v>
      </c>
      <c r="AB571" s="573" t="s">
        <v>510</v>
      </c>
      <c r="AC571" s="575">
        <v>120</v>
      </c>
      <c r="AD571" s="571">
        <v>7907.5</v>
      </c>
      <c r="AE571" s="571">
        <v>7907.5</v>
      </c>
      <c r="AF571" s="571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215</v>
      </c>
      <c r="Y572" s="566" t="s">
        <v>61</v>
      </c>
      <c r="Z572" s="567" t="s">
        <v>29</v>
      </c>
      <c r="AA572" s="568">
        <v>13</v>
      </c>
      <c r="AB572" s="569" t="str">
        <f>AB573</f>
        <v>12 1 04 00133</v>
      </c>
      <c r="AC572" s="575"/>
      <c r="AD572" s="571">
        <f>AD574</f>
        <v>14899.3</v>
      </c>
      <c r="AE572" s="571">
        <f>AE574</f>
        <v>14899.3</v>
      </c>
      <c r="AF572" s="571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5" t="s">
        <v>41</v>
      </c>
      <c r="Y573" s="566" t="s">
        <v>61</v>
      </c>
      <c r="Z573" s="567" t="s">
        <v>29</v>
      </c>
      <c r="AA573" s="568">
        <v>13</v>
      </c>
      <c r="AB573" s="569" t="str">
        <f>AB574</f>
        <v>12 1 04 00133</v>
      </c>
      <c r="AC573" s="575">
        <v>100</v>
      </c>
      <c r="AD573" s="571">
        <f>AD574</f>
        <v>14899.3</v>
      </c>
      <c r="AE573" s="571">
        <f>AE574</f>
        <v>14899.3</v>
      </c>
      <c r="AF573" s="571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5" t="s">
        <v>98</v>
      </c>
      <c r="Y574" s="566" t="s">
        <v>61</v>
      </c>
      <c r="Z574" s="567" t="s">
        <v>29</v>
      </c>
      <c r="AA574" s="568">
        <v>13</v>
      </c>
      <c r="AB574" s="573" t="s">
        <v>511</v>
      </c>
      <c r="AC574" s="575">
        <v>120</v>
      </c>
      <c r="AD574" s="571">
        <v>14899.3</v>
      </c>
      <c r="AE574" s="571">
        <v>14899.3</v>
      </c>
      <c r="AF574" s="571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2" t="s">
        <v>232</v>
      </c>
      <c r="Y575" s="566" t="s">
        <v>61</v>
      </c>
      <c r="Z575" s="567" t="s">
        <v>29</v>
      </c>
      <c r="AA575" s="568">
        <v>13</v>
      </c>
      <c r="AB575" s="573" t="s">
        <v>140</v>
      </c>
      <c r="AC575" s="592"/>
      <c r="AD575" s="571">
        <f>AD576</f>
        <v>1172.8</v>
      </c>
      <c r="AE575" s="571">
        <f t="shared" ref="AE575:AF575" si="130">AE576</f>
        <v>0</v>
      </c>
      <c r="AF575" s="571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7" t="s">
        <v>233</v>
      </c>
      <c r="Y576" s="566" t="s">
        <v>61</v>
      </c>
      <c r="Z576" s="595" t="s">
        <v>29</v>
      </c>
      <c r="AA576" s="596">
        <v>13</v>
      </c>
      <c r="AB576" s="573" t="s">
        <v>234</v>
      </c>
      <c r="AC576" s="590"/>
      <c r="AD576" s="571">
        <f t="shared" ref="AD576:AF577" si="131">AD577</f>
        <v>1172.8</v>
      </c>
      <c r="AE576" s="571">
        <f t="shared" si="131"/>
        <v>0</v>
      </c>
      <c r="AF576" s="571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42</v>
      </c>
      <c r="Y577" s="566" t="s">
        <v>61</v>
      </c>
      <c r="Z577" s="595" t="s">
        <v>29</v>
      </c>
      <c r="AA577" s="596">
        <v>13</v>
      </c>
      <c r="AB577" s="573" t="s">
        <v>234</v>
      </c>
      <c r="AC577" s="590">
        <v>800</v>
      </c>
      <c r="AD577" s="571">
        <f t="shared" si="131"/>
        <v>1172.8</v>
      </c>
      <c r="AE577" s="571">
        <f t="shared" si="131"/>
        <v>0</v>
      </c>
      <c r="AF577" s="571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135</v>
      </c>
      <c r="Y578" s="566" t="s">
        <v>61</v>
      </c>
      <c r="Z578" s="595" t="s">
        <v>29</v>
      </c>
      <c r="AA578" s="596">
        <v>13</v>
      </c>
      <c r="AB578" s="573" t="s">
        <v>234</v>
      </c>
      <c r="AC578" s="590">
        <v>830</v>
      </c>
      <c r="AD578" s="571">
        <f>180+180+812.8</f>
        <v>1172.8</v>
      </c>
      <c r="AE578" s="571">
        <v>0</v>
      </c>
      <c r="AF578" s="571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8" t="s">
        <v>3</v>
      </c>
      <c r="Y579" s="566" t="s">
        <v>61</v>
      </c>
      <c r="Z579" s="598" t="s">
        <v>5</v>
      </c>
      <c r="AA579" s="561"/>
      <c r="AB579" s="573"/>
      <c r="AC579" s="590"/>
      <c r="AD579" s="727">
        <f t="shared" ref="AD579:AD585" si="132">AD580</f>
        <v>109000</v>
      </c>
      <c r="AE579" s="727">
        <f t="shared" ref="AE579:AF579" si="133">AE580</f>
        <v>0</v>
      </c>
      <c r="AF579" s="727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5" t="s">
        <v>341</v>
      </c>
      <c r="Y580" s="566" t="s">
        <v>61</v>
      </c>
      <c r="Z580" s="567" t="s">
        <v>5</v>
      </c>
      <c r="AA580" s="568" t="s">
        <v>30</v>
      </c>
      <c r="AB580" s="597"/>
      <c r="AC580" s="592"/>
      <c r="AD580" s="727">
        <f>AD582</f>
        <v>109000</v>
      </c>
      <c r="AE580" s="727">
        <f>AE582</f>
        <v>0</v>
      </c>
      <c r="AF580" s="727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192</v>
      </c>
      <c r="Y581" s="566" t="s">
        <v>61</v>
      </c>
      <c r="Z581" s="567" t="s">
        <v>5</v>
      </c>
      <c r="AA581" s="568" t="s">
        <v>30</v>
      </c>
      <c r="AB581" s="573" t="s">
        <v>114</v>
      </c>
      <c r="AC581" s="592"/>
      <c r="AD581" s="727">
        <f>AD582</f>
        <v>109000</v>
      </c>
      <c r="AE581" s="727"/>
      <c r="AF581" s="727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8" t="s">
        <v>585</v>
      </c>
      <c r="Y582" s="566" t="s">
        <v>61</v>
      </c>
      <c r="Z582" s="718" t="s">
        <v>5</v>
      </c>
      <c r="AA582" s="719" t="s">
        <v>30</v>
      </c>
      <c r="AB582" s="573" t="s">
        <v>115</v>
      </c>
      <c r="AC582" s="730"/>
      <c r="AD582" s="727">
        <f t="shared" si="132"/>
        <v>109000</v>
      </c>
      <c r="AE582" s="727">
        <f t="shared" ref="AE582:AF585" si="134">AE583</f>
        <v>0</v>
      </c>
      <c r="AF582" s="727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89" t="s">
        <v>188</v>
      </c>
      <c r="Y583" s="566" t="s">
        <v>61</v>
      </c>
      <c r="Z583" s="718" t="s">
        <v>5</v>
      </c>
      <c r="AA583" s="719" t="s">
        <v>30</v>
      </c>
      <c r="AB583" s="573" t="s">
        <v>189</v>
      </c>
      <c r="AC583" s="730"/>
      <c r="AD583" s="727">
        <f t="shared" si="132"/>
        <v>109000</v>
      </c>
      <c r="AE583" s="727">
        <f t="shared" si="134"/>
        <v>0</v>
      </c>
      <c r="AF583" s="727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7" t="s">
        <v>190</v>
      </c>
      <c r="Y584" s="566" t="s">
        <v>61</v>
      </c>
      <c r="Z584" s="718" t="s">
        <v>5</v>
      </c>
      <c r="AA584" s="719" t="s">
        <v>30</v>
      </c>
      <c r="AB584" s="573" t="s">
        <v>191</v>
      </c>
      <c r="AC584" s="730"/>
      <c r="AD584" s="727">
        <f t="shared" si="132"/>
        <v>109000</v>
      </c>
      <c r="AE584" s="727">
        <f t="shared" si="134"/>
        <v>0</v>
      </c>
      <c r="AF584" s="727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42</v>
      </c>
      <c r="Y585" s="566" t="s">
        <v>61</v>
      </c>
      <c r="Z585" s="718" t="s">
        <v>5</v>
      </c>
      <c r="AA585" s="719" t="s">
        <v>30</v>
      </c>
      <c r="AB585" s="573" t="s">
        <v>191</v>
      </c>
      <c r="AC585" s="730" t="s">
        <v>371</v>
      </c>
      <c r="AD585" s="727">
        <f t="shared" si="132"/>
        <v>109000</v>
      </c>
      <c r="AE585" s="727">
        <f t="shared" si="134"/>
        <v>0</v>
      </c>
      <c r="AF585" s="727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123</v>
      </c>
      <c r="Y586" s="566" t="s">
        <v>61</v>
      </c>
      <c r="Z586" s="718" t="s">
        <v>5</v>
      </c>
      <c r="AA586" s="719" t="s">
        <v>30</v>
      </c>
      <c r="AB586" s="573" t="s">
        <v>191</v>
      </c>
      <c r="AC586" s="730" t="s">
        <v>372</v>
      </c>
      <c r="AD586" s="727">
        <v>109000</v>
      </c>
      <c r="AE586" s="727">
        <v>0</v>
      </c>
      <c r="AF586" s="727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8" t="s">
        <v>96</v>
      </c>
      <c r="Y587" s="559" t="s">
        <v>61</v>
      </c>
      <c r="Z587" s="598" t="s">
        <v>36</v>
      </c>
      <c r="AA587" s="622"/>
      <c r="AB587" s="562"/>
      <c r="AC587" s="563"/>
      <c r="AD587" s="564">
        <f>AD588+AD595</f>
        <v>40221.699999999997</v>
      </c>
      <c r="AE587" s="564">
        <f>AE588+AE595</f>
        <v>49068.4</v>
      </c>
      <c r="AF587" s="564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57</v>
      </c>
      <c r="Y588" s="566" t="s">
        <v>61</v>
      </c>
      <c r="Z588" s="567">
        <v>10</v>
      </c>
      <c r="AA588" s="568" t="s">
        <v>29</v>
      </c>
      <c r="AB588" s="569"/>
      <c r="AC588" s="614"/>
      <c r="AD588" s="571">
        <f t="shared" ref="AD588:AF593" si="135">AD589</f>
        <v>774.69999999999993</v>
      </c>
      <c r="AE588" s="571">
        <f t="shared" si="135"/>
        <v>725.4</v>
      </c>
      <c r="AF588" s="571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2" t="s">
        <v>306</v>
      </c>
      <c r="Y589" s="566" t="s">
        <v>61</v>
      </c>
      <c r="Z589" s="567">
        <v>10</v>
      </c>
      <c r="AA589" s="568" t="s">
        <v>29</v>
      </c>
      <c r="AB589" s="573" t="s">
        <v>111</v>
      </c>
      <c r="AC589" s="614"/>
      <c r="AD589" s="571">
        <f t="shared" si="135"/>
        <v>774.69999999999993</v>
      </c>
      <c r="AE589" s="571">
        <f t="shared" si="135"/>
        <v>725.4</v>
      </c>
      <c r="AF589" s="571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307</v>
      </c>
      <c r="Y590" s="566" t="s">
        <v>61</v>
      </c>
      <c r="Z590" s="567">
        <v>10</v>
      </c>
      <c r="AA590" s="568" t="s">
        <v>29</v>
      </c>
      <c r="AB590" s="573" t="s">
        <v>120</v>
      </c>
      <c r="AC590" s="614"/>
      <c r="AD590" s="571">
        <f t="shared" si="135"/>
        <v>774.69999999999993</v>
      </c>
      <c r="AE590" s="571">
        <f t="shared" si="135"/>
        <v>725.4</v>
      </c>
      <c r="AF590" s="571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2" t="s">
        <v>514</v>
      </c>
      <c r="Y591" s="566" t="s">
        <v>61</v>
      </c>
      <c r="Z591" s="567">
        <v>10</v>
      </c>
      <c r="AA591" s="568" t="s">
        <v>29</v>
      </c>
      <c r="AB591" s="573" t="s">
        <v>513</v>
      </c>
      <c r="AC591" s="614"/>
      <c r="AD591" s="571">
        <f t="shared" si="135"/>
        <v>774.69999999999993</v>
      </c>
      <c r="AE591" s="571">
        <f t="shared" si="135"/>
        <v>725.4</v>
      </c>
      <c r="AF591" s="571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89" t="s">
        <v>309</v>
      </c>
      <c r="Y592" s="566" t="s">
        <v>61</v>
      </c>
      <c r="Z592" s="567">
        <v>10</v>
      </c>
      <c r="AA592" s="568" t="s">
        <v>29</v>
      </c>
      <c r="AB592" s="573" t="s">
        <v>512</v>
      </c>
      <c r="AC592" s="614"/>
      <c r="AD592" s="571">
        <f t="shared" si="135"/>
        <v>774.69999999999993</v>
      </c>
      <c r="AE592" s="571">
        <f t="shared" si="135"/>
        <v>725.4</v>
      </c>
      <c r="AF592" s="571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5" t="s">
        <v>99</v>
      </c>
      <c r="Y593" s="566" t="s">
        <v>61</v>
      </c>
      <c r="Z593" s="567">
        <v>10</v>
      </c>
      <c r="AA593" s="568" t="s">
        <v>29</v>
      </c>
      <c r="AB593" s="573" t="s">
        <v>512</v>
      </c>
      <c r="AC593" s="575">
        <v>300</v>
      </c>
      <c r="AD593" s="571">
        <f t="shared" si="135"/>
        <v>774.69999999999993</v>
      </c>
      <c r="AE593" s="571">
        <f t="shared" si="135"/>
        <v>725.4</v>
      </c>
      <c r="AF593" s="571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5" t="s">
        <v>40</v>
      </c>
      <c r="Y594" s="566" t="s">
        <v>61</v>
      </c>
      <c r="Z594" s="567">
        <v>10</v>
      </c>
      <c r="AA594" s="568" t="s">
        <v>29</v>
      </c>
      <c r="AB594" s="573" t="s">
        <v>512</v>
      </c>
      <c r="AC594" s="575">
        <v>320</v>
      </c>
      <c r="AD594" s="571">
        <f>725.4+49.3</f>
        <v>774.69999999999993</v>
      </c>
      <c r="AE594" s="571">
        <v>725.4</v>
      </c>
      <c r="AF594" s="571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31</v>
      </c>
      <c r="Y595" s="566" t="s">
        <v>61</v>
      </c>
      <c r="Z595" s="567">
        <v>10</v>
      </c>
      <c r="AA595" s="568" t="s">
        <v>49</v>
      </c>
      <c r="AB595" s="569"/>
      <c r="AC595" s="575"/>
      <c r="AD595" s="571">
        <f t="shared" ref="AD595:AF597" si="136">AD596</f>
        <v>39447</v>
      </c>
      <c r="AE595" s="571">
        <f t="shared" si="136"/>
        <v>48343</v>
      </c>
      <c r="AF595" s="571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187</v>
      </c>
      <c r="Y596" s="566" t="s">
        <v>61</v>
      </c>
      <c r="Z596" s="567">
        <v>10</v>
      </c>
      <c r="AA596" s="568" t="s">
        <v>49</v>
      </c>
      <c r="AB596" s="569" t="s">
        <v>118</v>
      </c>
      <c r="AC596" s="575"/>
      <c r="AD596" s="571">
        <f t="shared" si="136"/>
        <v>39447</v>
      </c>
      <c r="AE596" s="571">
        <f t="shared" si="136"/>
        <v>48343</v>
      </c>
      <c r="AF596" s="571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8" t="s">
        <v>486</v>
      </c>
      <c r="Y597" s="566" t="s">
        <v>61</v>
      </c>
      <c r="Z597" s="567">
        <v>10</v>
      </c>
      <c r="AA597" s="568" t="s">
        <v>49</v>
      </c>
      <c r="AB597" s="573" t="s">
        <v>149</v>
      </c>
      <c r="AC597" s="575"/>
      <c r="AD597" s="571">
        <f t="shared" si="136"/>
        <v>39447</v>
      </c>
      <c r="AE597" s="571">
        <f t="shared" si="136"/>
        <v>48343</v>
      </c>
      <c r="AF597" s="571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8" t="s">
        <v>487</v>
      </c>
      <c r="Y598" s="566" t="s">
        <v>61</v>
      </c>
      <c r="Z598" s="567">
        <v>10</v>
      </c>
      <c r="AA598" s="568" t="s">
        <v>49</v>
      </c>
      <c r="AB598" s="573" t="s">
        <v>148</v>
      </c>
      <c r="AC598" s="575"/>
      <c r="AD598" s="571">
        <f>AD599+AD602</f>
        <v>39447</v>
      </c>
      <c r="AE598" s="571">
        <f>AE599+AE602</f>
        <v>48343</v>
      </c>
      <c r="AF598" s="571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8" t="s">
        <v>718</v>
      </c>
      <c r="Y599" s="566" t="s">
        <v>61</v>
      </c>
      <c r="Z599" s="567">
        <v>10</v>
      </c>
      <c r="AA599" s="568" t="s">
        <v>49</v>
      </c>
      <c r="AB599" s="573" t="s">
        <v>147</v>
      </c>
      <c r="AC599" s="575"/>
      <c r="AD599" s="571">
        <f t="shared" ref="AD599:AF600" si="137">AD600</f>
        <v>4945</v>
      </c>
      <c r="AE599" s="571">
        <f t="shared" si="137"/>
        <v>38674</v>
      </c>
      <c r="AF599" s="571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6" t="s">
        <v>23</v>
      </c>
      <c r="Y600" s="566" t="s">
        <v>61</v>
      </c>
      <c r="Z600" s="567">
        <v>10</v>
      </c>
      <c r="AA600" s="568" t="s">
        <v>49</v>
      </c>
      <c r="AB600" s="609" t="s">
        <v>147</v>
      </c>
      <c r="AC600" s="575">
        <v>400</v>
      </c>
      <c r="AD600" s="571">
        <f t="shared" si="137"/>
        <v>4945</v>
      </c>
      <c r="AE600" s="571">
        <f t="shared" si="137"/>
        <v>38674</v>
      </c>
      <c r="AF600" s="571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9</v>
      </c>
      <c r="Y601" s="566" t="s">
        <v>61</v>
      </c>
      <c r="Z601" s="567">
        <v>10</v>
      </c>
      <c r="AA601" s="568" t="s">
        <v>49</v>
      </c>
      <c r="AB601" s="609" t="s">
        <v>147</v>
      </c>
      <c r="AC601" s="575">
        <v>410</v>
      </c>
      <c r="AD601" s="571">
        <f>38674-14502-19227</f>
        <v>4945</v>
      </c>
      <c r="AE601" s="571">
        <f>48344-9670</f>
        <v>38674</v>
      </c>
      <c r="AF601" s="571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5" t="s">
        <v>733</v>
      </c>
      <c r="Y602" s="566" t="s">
        <v>61</v>
      </c>
      <c r="Z602" s="567">
        <v>10</v>
      </c>
      <c r="AA602" s="568" t="s">
        <v>49</v>
      </c>
      <c r="AB602" s="609" t="s">
        <v>732</v>
      </c>
      <c r="AC602" s="575"/>
      <c r="AD602" s="571">
        <f t="shared" ref="AD602:AF603" si="138">AD603</f>
        <v>34502</v>
      </c>
      <c r="AE602" s="571">
        <f t="shared" si="138"/>
        <v>9669</v>
      </c>
      <c r="AF602" s="571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99</v>
      </c>
      <c r="Y603" s="566" t="s">
        <v>61</v>
      </c>
      <c r="Z603" s="567">
        <v>10</v>
      </c>
      <c r="AA603" s="568" t="s">
        <v>49</v>
      </c>
      <c r="AB603" s="609" t="s">
        <v>732</v>
      </c>
      <c r="AC603" s="575">
        <v>300</v>
      </c>
      <c r="AD603" s="571">
        <f t="shared" si="138"/>
        <v>34502</v>
      </c>
      <c r="AE603" s="571">
        <f t="shared" si="138"/>
        <v>9669</v>
      </c>
      <c r="AF603" s="571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5" t="s">
        <v>40</v>
      </c>
      <c r="Y604" s="566" t="s">
        <v>61</v>
      </c>
      <c r="Z604" s="567">
        <v>10</v>
      </c>
      <c r="AA604" s="568" t="s">
        <v>49</v>
      </c>
      <c r="AB604" s="609" t="s">
        <v>732</v>
      </c>
      <c r="AC604" s="575">
        <v>320</v>
      </c>
      <c r="AD604" s="571">
        <f>14503+19999</f>
        <v>34502</v>
      </c>
      <c r="AE604" s="571">
        <v>9669</v>
      </c>
      <c r="AF604" s="571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8" t="s">
        <v>452</v>
      </c>
      <c r="Y605" s="559" t="s">
        <v>453</v>
      </c>
      <c r="Z605" s="639"/>
      <c r="AA605" s="640"/>
      <c r="AB605" s="569"/>
      <c r="AC605" s="570"/>
      <c r="AD605" s="564">
        <f>AD606+AD614+AD794+AD785</f>
        <v>1299166.7</v>
      </c>
      <c r="AE605" s="564">
        <f>AE606+AE614+AE794+AE785</f>
        <v>1207892.4000000001</v>
      </c>
      <c r="AF605" s="564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8" t="s">
        <v>25</v>
      </c>
      <c r="Y606" s="559" t="s">
        <v>453</v>
      </c>
      <c r="Z606" s="560" t="s">
        <v>29</v>
      </c>
      <c r="AA606" s="561"/>
      <c r="AB606" s="569"/>
      <c r="AC606" s="570"/>
      <c r="AD606" s="571">
        <f t="shared" ref="AD606:AF612" si="139">AD607</f>
        <v>25689.599999999999</v>
      </c>
      <c r="AE606" s="571">
        <f t="shared" si="139"/>
        <v>25689.599999999999</v>
      </c>
      <c r="AF606" s="571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5" t="s">
        <v>14</v>
      </c>
      <c r="Y607" s="566" t="s">
        <v>453</v>
      </c>
      <c r="Z607" s="607" t="s">
        <v>29</v>
      </c>
      <c r="AA607" s="608">
        <v>13</v>
      </c>
      <c r="AB607" s="573"/>
      <c r="AC607" s="570"/>
      <c r="AD607" s="571">
        <f t="shared" si="139"/>
        <v>25689.599999999999</v>
      </c>
      <c r="AE607" s="571">
        <f t="shared" si="139"/>
        <v>25689.599999999999</v>
      </c>
      <c r="AF607" s="571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2" t="s">
        <v>192</v>
      </c>
      <c r="Y608" s="566" t="s">
        <v>453</v>
      </c>
      <c r="Z608" s="607" t="s">
        <v>29</v>
      </c>
      <c r="AA608" s="608">
        <v>13</v>
      </c>
      <c r="AB608" s="573" t="s">
        <v>114</v>
      </c>
      <c r="AC608" s="570"/>
      <c r="AD608" s="571">
        <f t="shared" si="139"/>
        <v>25689.599999999999</v>
      </c>
      <c r="AE608" s="571">
        <f t="shared" si="139"/>
        <v>25689.599999999999</v>
      </c>
      <c r="AF608" s="571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2" t="s">
        <v>196</v>
      </c>
      <c r="Y609" s="566" t="s">
        <v>453</v>
      </c>
      <c r="Z609" s="607" t="s">
        <v>29</v>
      </c>
      <c r="AA609" s="608">
        <v>13</v>
      </c>
      <c r="AB609" s="573" t="s">
        <v>197</v>
      </c>
      <c r="AC609" s="570"/>
      <c r="AD609" s="571">
        <f t="shared" si="139"/>
        <v>25689.599999999999</v>
      </c>
      <c r="AE609" s="571">
        <f t="shared" si="139"/>
        <v>25689.599999999999</v>
      </c>
      <c r="AF609" s="571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2" t="s">
        <v>198</v>
      </c>
      <c r="Y610" s="566" t="s">
        <v>453</v>
      </c>
      <c r="Z610" s="607" t="s">
        <v>29</v>
      </c>
      <c r="AA610" s="608">
        <v>13</v>
      </c>
      <c r="AB610" s="573" t="s">
        <v>199</v>
      </c>
      <c r="AC610" s="570"/>
      <c r="AD610" s="571">
        <f>AD611</f>
        <v>25689.599999999999</v>
      </c>
      <c r="AE610" s="571">
        <f>AE611</f>
        <v>25689.599999999999</v>
      </c>
      <c r="AF610" s="571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7" t="s">
        <v>224</v>
      </c>
      <c r="Y611" s="566" t="s">
        <v>453</v>
      </c>
      <c r="Z611" s="607" t="s">
        <v>29</v>
      </c>
      <c r="AA611" s="608">
        <v>13</v>
      </c>
      <c r="AB611" s="582" t="s">
        <v>225</v>
      </c>
      <c r="AC611" s="570"/>
      <c r="AD611" s="571">
        <f t="shared" si="139"/>
        <v>25689.599999999999</v>
      </c>
      <c r="AE611" s="571">
        <f t="shared" si="139"/>
        <v>25689.599999999999</v>
      </c>
      <c r="AF611" s="571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5" t="s">
        <v>62</v>
      </c>
      <c r="Y612" s="566" t="s">
        <v>453</v>
      </c>
      <c r="Z612" s="607" t="s">
        <v>29</v>
      </c>
      <c r="AA612" s="608">
        <v>13</v>
      </c>
      <c r="AB612" s="582" t="s">
        <v>225</v>
      </c>
      <c r="AC612" s="647">
        <v>600</v>
      </c>
      <c r="AD612" s="571">
        <f t="shared" si="139"/>
        <v>25689.599999999999</v>
      </c>
      <c r="AE612" s="571">
        <f t="shared" si="139"/>
        <v>25689.599999999999</v>
      </c>
      <c r="AF612" s="571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5" t="s">
        <v>63</v>
      </c>
      <c r="Y613" s="566" t="s">
        <v>453</v>
      </c>
      <c r="Z613" s="607" t="s">
        <v>29</v>
      </c>
      <c r="AA613" s="608">
        <v>13</v>
      </c>
      <c r="AB613" s="582" t="s">
        <v>225</v>
      </c>
      <c r="AC613" s="647">
        <v>610</v>
      </c>
      <c r="AD613" s="571">
        <v>25689.599999999999</v>
      </c>
      <c r="AE613" s="571">
        <v>25689.599999999999</v>
      </c>
      <c r="AF613" s="571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8" t="s">
        <v>4</v>
      </c>
      <c r="Y614" s="559" t="s">
        <v>453</v>
      </c>
      <c r="Z614" s="598" t="s">
        <v>8</v>
      </c>
      <c r="AA614" s="622"/>
      <c r="AB614" s="562"/>
      <c r="AC614" s="563"/>
      <c r="AD614" s="564">
        <f>AD615+AD641+AD710+AD750+AD743</f>
        <v>1254072.2999999998</v>
      </c>
      <c r="AE614" s="564">
        <f>AE615+AE641+AE710+AE750+AE743</f>
        <v>1164055.6000000001</v>
      </c>
      <c r="AF614" s="564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5" t="s">
        <v>19</v>
      </c>
      <c r="Y615" s="566" t="s">
        <v>453</v>
      </c>
      <c r="Z615" s="623" t="s">
        <v>8</v>
      </c>
      <c r="AA615" s="568" t="s">
        <v>29</v>
      </c>
      <c r="AB615" s="569"/>
      <c r="AC615" s="575"/>
      <c r="AD615" s="571">
        <f>AD616+AD629</f>
        <v>440355.39999999997</v>
      </c>
      <c r="AE615" s="571">
        <f>AE616+AE629</f>
        <v>436451.6</v>
      </c>
      <c r="AF615" s="571">
        <f>AF616+AF629</f>
        <v>436451.6</v>
      </c>
      <c r="AG615" s="461"/>
      <c r="AH615" s="461"/>
      <c r="AI615" s="461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4" t="s">
        <v>275</v>
      </c>
      <c r="Y616" s="591" t="s">
        <v>453</v>
      </c>
      <c r="Z616" s="567" t="s">
        <v>8</v>
      </c>
      <c r="AA616" s="568" t="s">
        <v>29</v>
      </c>
      <c r="AB616" s="573" t="s">
        <v>102</v>
      </c>
      <c r="AC616" s="570"/>
      <c r="AD616" s="571">
        <f>AD617</f>
        <v>440355.39999999997</v>
      </c>
      <c r="AE616" s="571">
        <f>AE617</f>
        <v>436451.6</v>
      </c>
      <c r="AF616" s="571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4" t="s">
        <v>278</v>
      </c>
      <c r="Y617" s="591" t="s">
        <v>453</v>
      </c>
      <c r="Z617" s="623" t="s">
        <v>8</v>
      </c>
      <c r="AA617" s="568" t="s">
        <v>29</v>
      </c>
      <c r="AB617" s="573" t="s">
        <v>119</v>
      </c>
      <c r="AC617" s="575"/>
      <c r="AD617" s="571">
        <f>AD618+AD637</f>
        <v>440355.39999999997</v>
      </c>
      <c r="AE617" s="571">
        <f>AE618+AE637</f>
        <v>436451.6</v>
      </c>
      <c r="AF617" s="571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4" t="s">
        <v>495</v>
      </c>
      <c r="Y618" s="566" t="s">
        <v>453</v>
      </c>
      <c r="Z618" s="595" t="s">
        <v>8</v>
      </c>
      <c r="AA618" s="596" t="s">
        <v>29</v>
      </c>
      <c r="AB618" s="573" t="s">
        <v>494</v>
      </c>
      <c r="AC618" s="570"/>
      <c r="AD618" s="571">
        <f>AD622+AD626+AD634+AD619</f>
        <v>438895.39999999997</v>
      </c>
      <c r="AE618" s="571">
        <f t="shared" ref="AE618:AF618" si="140">AE622+AE626+AE634+AE619</f>
        <v>436451.6</v>
      </c>
      <c r="AF618" s="571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4" t="s">
        <v>772</v>
      </c>
      <c r="Y619" s="566">
        <v>901</v>
      </c>
      <c r="Z619" s="623" t="s">
        <v>8</v>
      </c>
      <c r="AA619" s="568" t="s">
        <v>29</v>
      </c>
      <c r="AB619" s="573" t="s">
        <v>774</v>
      </c>
      <c r="AC619" s="593"/>
      <c r="AD619" s="571">
        <f>AD620</f>
        <v>887.8</v>
      </c>
      <c r="AE619" s="571">
        <f t="shared" ref="AE619:AF619" si="141">AE620</f>
        <v>0</v>
      </c>
      <c r="AF619" s="571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5" t="s">
        <v>62</v>
      </c>
      <c r="Y620" s="566">
        <v>901</v>
      </c>
      <c r="Z620" s="623" t="s">
        <v>8</v>
      </c>
      <c r="AA620" s="568" t="s">
        <v>29</v>
      </c>
      <c r="AB620" s="573" t="s">
        <v>774</v>
      </c>
      <c r="AC620" s="575">
        <v>600</v>
      </c>
      <c r="AD620" s="571">
        <f>AD621</f>
        <v>887.8</v>
      </c>
      <c r="AE620" s="571">
        <f t="shared" ref="AE620:AF620" si="142">AE621</f>
        <v>0</v>
      </c>
      <c r="AF620" s="571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5" t="s">
        <v>63</v>
      </c>
      <c r="Y621" s="566">
        <v>901</v>
      </c>
      <c r="Z621" s="623" t="s">
        <v>8</v>
      </c>
      <c r="AA621" s="568" t="s">
        <v>29</v>
      </c>
      <c r="AB621" s="573" t="s">
        <v>774</v>
      </c>
      <c r="AC621" s="575">
        <v>610</v>
      </c>
      <c r="AD621" s="571">
        <v>887.8</v>
      </c>
      <c r="AE621" s="571">
        <v>0</v>
      </c>
      <c r="AF621" s="571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6" t="s">
        <v>277</v>
      </c>
      <c r="Y622" s="566" t="s">
        <v>453</v>
      </c>
      <c r="Z622" s="623" t="s">
        <v>8</v>
      </c>
      <c r="AA622" s="568" t="s">
        <v>29</v>
      </c>
      <c r="AB622" s="573" t="s">
        <v>497</v>
      </c>
      <c r="AC622" s="633"/>
      <c r="AD622" s="571">
        <f>AD623</f>
        <v>157897.60000000001</v>
      </c>
      <c r="AE622" s="571">
        <f>AE623</f>
        <v>157897.60000000001</v>
      </c>
      <c r="AF622" s="571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6" t="s">
        <v>352</v>
      </c>
      <c r="Y623" s="566" t="s">
        <v>453</v>
      </c>
      <c r="Z623" s="623" t="s">
        <v>8</v>
      </c>
      <c r="AA623" s="568" t="s">
        <v>29</v>
      </c>
      <c r="AB623" s="573" t="s">
        <v>498</v>
      </c>
      <c r="AC623" s="575"/>
      <c r="AD623" s="571">
        <f>AD624</f>
        <v>157897.60000000001</v>
      </c>
      <c r="AE623" s="571">
        <f t="shared" ref="AD623:AF624" si="143">AE624</f>
        <v>157897.60000000001</v>
      </c>
      <c r="AF623" s="571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5" t="s">
        <v>62</v>
      </c>
      <c r="Y624" s="566" t="s">
        <v>453</v>
      </c>
      <c r="Z624" s="623" t="s">
        <v>8</v>
      </c>
      <c r="AA624" s="568" t="s">
        <v>29</v>
      </c>
      <c r="AB624" s="573" t="s">
        <v>498</v>
      </c>
      <c r="AC624" s="575">
        <v>600</v>
      </c>
      <c r="AD624" s="571">
        <f t="shared" si="143"/>
        <v>157897.60000000001</v>
      </c>
      <c r="AE624" s="571">
        <f t="shared" si="143"/>
        <v>157897.60000000001</v>
      </c>
      <c r="AF624" s="571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5" t="s">
        <v>63</v>
      </c>
      <c r="Y625" s="566" t="s">
        <v>453</v>
      </c>
      <c r="Z625" s="567" t="s">
        <v>8</v>
      </c>
      <c r="AA625" s="568" t="s">
        <v>29</v>
      </c>
      <c r="AB625" s="573" t="s">
        <v>498</v>
      </c>
      <c r="AC625" s="575">
        <v>610</v>
      </c>
      <c r="AD625" s="571">
        <v>157897.60000000001</v>
      </c>
      <c r="AE625" s="571">
        <v>157897.60000000001</v>
      </c>
      <c r="AF625" s="571">
        <v>157897.60000000001</v>
      </c>
      <c r="AG625" s="146"/>
      <c r="AH625" s="146"/>
    </row>
    <row r="626" spans="1:34" ht="124.8" x14ac:dyDescent="0.3">
      <c r="X626" s="616" t="s">
        <v>563</v>
      </c>
      <c r="Y626" s="566" t="s">
        <v>453</v>
      </c>
      <c r="Z626" s="595" t="s">
        <v>8</v>
      </c>
      <c r="AA626" s="596" t="s">
        <v>29</v>
      </c>
      <c r="AB626" s="573" t="s">
        <v>519</v>
      </c>
      <c r="AC626" s="633"/>
      <c r="AD626" s="571">
        <f t="shared" ref="AD626:AF627" si="144">AD627</f>
        <v>280010</v>
      </c>
      <c r="AE626" s="571">
        <f t="shared" si="144"/>
        <v>278454</v>
      </c>
      <c r="AF626" s="571">
        <f t="shared" si="144"/>
        <v>278454</v>
      </c>
      <c r="AG626" s="146"/>
      <c r="AH626" s="146"/>
    </row>
    <row r="627" spans="1:34" ht="31.2" x14ac:dyDescent="0.3">
      <c r="X627" s="565" t="s">
        <v>62</v>
      </c>
      <c r="Y627" s="591" t="s">
        <v>453</v>
      </c>
      <c r="Z627" s="595" t="s">
        <v>8</v>
      </c>
      <c r="AA627" s="596" t="s">
        <v>29</v>
      </c>
      <c r="AB627" s="573" t="s">
        <v>519</v>
      </c>
      <c r="AC627" s="570">
        <v>600</v>
      </c>
      <c r="AD627" s="571">
        <f t="shared" si="144"/>
        <v>280010</v>
      </c>
      <c r="AE627" s="571">
        <f t="shared" si="144"/>
        <v>278454</v>
      </c>
      <c r="AF627" s="571">
        <f t="shared" si="144"/>
        <v>278454</v>
      </c>
      <c r="AG627" s="146"/>
      <c r="AH627" s="146"/>
    </row>
    <row r="628" spans="1:34" x14ac:dyDescent="0.3">
      <c r="X628" s="565" t="s">
        <v>63</v>
      </c>
      <c r="Y628" s="566" t="s">
        <v>453</v>
      </c>
      <c r="Z628" s="623" t="s">
        <v>8</v>
      </c>
      <c r="AA628" s="568" t="s">
        <v>29</v>
      </c>
      <c r="AB628" s="573" t="s">
        <v>519</v>
      </c>
      <c r="AC628" s="570">
        <v>610</v>
      </c>
      <c r="AD628" s="571">
        <f>202564+71324+4566+1556</f>
        <v>280010</v>
      </c>
      <c r="AE628" s="571">
        <f>202564+71324+4566</f>
        <v>278454</v>
      </c>
      <c r="AF628" s="571">
        <f>202564+71324+4566</f>
        <v>278454</v>
      </c>
      <c r="AG628" s="146"/>
      <c r="AH628" s="146"/>
    </row>
    <row r="629" spans="1:34" hidden="1" x14ac:dyDescent="0.3">
      <c r="X629" s="585" t="s">
        <v>350</v>
      </c>
      <c r="Y629" s="566" t="s">
        <v>453</v>
      </c>
      <c r="Z629" s="623" t="s">
        <v>8</v>
      </c>
      <c r="AA629" s="568" t="s">
        <v>29</v>
      </c>
      <c r="AB629" s="569" t="s">
        <v>140</v>
      </c>
      <c r="AC629" s="592"/>
      <c r="AD629" s="571">
        <f>AD630</f>
        <v>0</v>
      </c>
      <c r="AE629" s="571">
        <f t="shared" ref="AE629:AF632" si="145">AE630</f>
        <v>0</v>
      </c>
      <c r="AF629" s="571">
        <f t="shared" si="145"/>
        <v>0</v>
      </c>
      <c r="AG629" s="146"/>
      <c r="AH629" s="146"/>
    </row>
    <row r="630" spans="1:34" hidden="1" x14ac:dyDescent="0.3">
      <c r="X630" s="648" t="s">
        <v>466</v>
      </c>
      <c r="Y630" s="566" t="s">
        <v>453</v>
      </c>
      <c r="Z630" s="595" t="s">
        <v>8</v>
      </c>
      <c r="AA630" s="596" t="s">
        <v>29</v>
      </c>
      <c r="AB630" s="597" t="s">
        <v>467</v>
      </c>
      <c r="AC630" s="592"/>
      <c r="AD630" s="571">
        <f>AD631</f>
        <v>0</v>
      </c>
      <c r="AE630" s="571">
        <f t="shared" si="145"/>
        <v>0</v>
      </c>
      <c r="AF630" s="571">
        <f t="shared" si="145"/>
        <v>0</v>
      </c>
      <c r="AG630" s="146"/>
      <c r="AH630" s="146"/>
    </row>
    <row r="631" spans="1:34" ht="97.2" hidden="1" customHeight="1" x14ac:dyDescent="0.3">
      <c r="X631" s="565" t="s">
        <v>473</v>
      </c>
      <c r="Y631" s="566" t="s">
        <v>453</v>
      </c>
      <c r="Z631" s="595" t="s">
        <v>8</v>
      </c>
      <c r="AA631" s="596" t="s">
        <v>29</v>
      </c>
      <c r="AB631" s="597" t="s">
        <v>474</v>
      </c>
      <c r="AC631" s="592"/>
      <c r="AD631" s="571">
        <f>AD632</f>
        <v>0</v>
      </c>
      <c r="AE631" s="571">
        <f t="shared" si="145"/>
        <v>0</v>
      </c>
      <c r="AF631" s="571">
        <f t="shared" si="145"/>
        <v>0</v>
      </c>
      <c r="AG631" s="146"/>
      <c r="AH631" s="146"/>
    </row>
    <row r="632" spans="1:34" hidden="1" x14ac:dyDescent="0.3">
      <c r="X632" s="565" t="s">
        <v>42</v>
      </c>
      <c r="Y632" s="566" t="s">
        <v>453</v>
      </c>
      <c r="Z632" s="623" t="s">
        <v>8</v>
      </c>
      <c r="AA632" s="568" t="s">
        <v>29</v>
      </c>
      <c r="AB632" s="597" t="s">
        <v>474</v>
      </c>
      <c r="AC632" s="592" t="s">
        <v>371</v>
      </c>
      <c r="AD632" s="571">
        <f>AD633</f>
        <v>0</v>
      </c>
      <c r="AE632" s="571">
        <f t="shared" si="145"/>
        <v>0</v>
      </c>
      <c r="AF632" s="571">
        <f t="shared" si="145"/>
        <v>0</v>
      </c>
      <c r="AG632" s="146"/>
      <c r="AH632" s="146"/>
    </row>
    <row r="633" spans="1:34" hidden="1" x14ac:dyDescent="0.3">
      <c r="X633" s="565" t="s">
        <v>59</v>
      </c>
      <c r="Y633" s="566" t="s">
        <v>453</v>
      </c>
      <c r="Z633" s="623" t="s">
        <v>8</v>
      </c>
      <c r="AA633" s="568" t="s">
        <v>29</v>
      </c>
      <c r="AB633" s="597" t="s">
        <v>474</v>
      </c>
      <c r="AC633" s="592" t="s">
        <v>468</v>
      </c>
      <c r="AD633" s="571">
        <f>104-104</f>
        <v>0</v>
      </c>
      <c r="AE633" s="571">
        <v>0</v>
      </c>
      <c r="AF633" s="571">
        <v>0</v>
      </c>
      <c r="AG633" s="146"/>
      <c r="AH633" s="146"/>
    </row>
    <row r="634" spans="1:34" ht="31.2" x14ac:dyDescent="0.3">
      <c r="X634" s="565" t="s">
        <v>730</v>
      </c>
      <c r="Y634" s="566" t="s">
        <v>453</v>
      </c>
      <c r="Z634" s="595" t="s">
        <v>8</v>
      </c>
      <c r="AA634" s="596" t="s">
        <v>29</v>
      </c>
      <c r="AB634" s="573" t="s">
        <v>729</v>
      </c>
      <c r="AC634" s="633"/>
      <c r="AD634" s="571">
        <f t="shared" ref="AD634:AF635" si="146">AD635</f>
        <v>100</v>
      </c>
      <c r="AE634" s="571">
        <f t="shared" si="146"/>
        <v>100</v>
      </c>
      <c r="AF634" s="571">
        <f t="shared" si="146"/>
        <v>100</v>
      </c>
      <c r="AG634" s="146"/>
      <c r="AH634" s="146"/>
    </row>
    <row r="635" spans="1:34" ht="31.2" x14ac:dyDescent="0.3">
      <c r="X635" s="565" t="s">
        <v>62</v>
      </c>
      <c r="Y635" s="591" t="s">
        <v>453</v>
      </c>
      <c r="Z635" s="595" t="s">
        <v>8</v>
      </c>
      <c r="AA635" s="596" t="s">
        <v>29</v>
      </c>
      <c r="AB635" s="573" t="s">
        <v>729</v>
      </c>
      <c r="AC635" s="570">
        <v>600</v>
      </c>
      <c r="AD635" s="571">
        <f t="shared" si="146"/>
        <v>100</v>
      </c>
      <c r="AE635" s="571">
        <f t="shared" si="146"/>
        <v>100</v>
      </c>
      <c r="AF635" s="571">
        <f t="shared" si="146"/>
        <v>100</v>
      </c>
      <c r="AG635" s="146"/>
      <c r="AH635" s="146"/>
    </row>
    <row r="636" spans="1:34" x14ac:dyDescent="0.3">
      <c r="X636" s="565" t="s">
        <v>63</v>
      </c>
      <c r="Y636" s="566" t="s">
        <v>453</v>
      </c>
      <c r="Z636" s="623" t="s">
        <v>8</v>
      </c>
      <c r="AA636" s="568" t="s">
        <v>29</v>
      </c>
      <c r="AB636" s="573" t="s">
        <v>729</v>
      </c>
      <c r="AC636" s="570">
        <v>610</v>
      </c>
      <c r="AD636" s="571">
        <v>100</v>
      </c>
      <c r="AE636" s="571">
        <v>100</v>
      </c>
      <c r="AF636" s="571">
        <v>100</v>
      </c>
      <c r="AG636" s="146"/>
      <c r="AH636" s="146"/>
    </row>
    <row r="637" spans="1:34" ht="46.8" x14ac:dyDescent="0.3">
      <c r="X637" s="574" t="s">
        <v>281</v>
      </c>
      <c r="Y637" s="566" t="s">
        <v>453</v>
      </c>
      <c r="Z637" s="623" t="s">
        <v>8</v>
      </c>
      <c r="AA637" s="568" t="s">
        <v>29</v>
      </c>
      <c r="AB637" s="573" t="s">
        <v>128</v>
      </c>
      <c r="AC637" s="570"/>
      <c r="AD637" s="571">
        <f t="shared" ref="AD637:AF639" si="147">AD638</f>
        <v>1460</v>
      </c>
      <c r="AE637" s="571">
        <f t="shared" si="147"/>
        <v>0</v>
      </c>
      <c r="AF637" s="571">
        <f t="shared" si="147"/>
        <v>0</v>
      </c>
      <c r="AG637" s="146"/>
      <c r="AH637" s="146"/>
    </row>
    <row r="638" spans="1:34" ht="62.4" x14ac:dyDescent="0.3">
      <c r="X638" s="565" t="s">
        <v>782</v>
      </c>
      <c r="Y638" s="566" t="s">
        <v>453</v>
      </c>
      <c r="Z638" s="623" t="s">
        <v>8</v>
      </c>
      <c r="AA638" s="568" t="s">
        <v>29</v>
      </c>
      <c r="AB638" s="573" t="s">
        <v>783</v>
      </c>
      <c r="AC638" s="570"/>
      <c r="AD638" s="571">
        <f t="shared" si="147"/>
        <v>1460</v>
      </c>
      <c r="AE638" s="571">
        <f t="shared" si="147"/>
        <v>0</v>
      </c>
      <c r="AF638" s="571">
        <f t="shared" si="147"/>
        <v>0</v>
      </c>
      <c r="AG638" s="146"/>
      <c r="AH638" s="146"/>
    </row>
    <row r="639" spans="1:34" ht="31.2" x14ac:dyDescent="0.3">
      <c r="X639" s="565" t="s">
        <v>62</v>
      </c>
      <c r="Y639" s="566" t="s">
        <v>453</v>
      </c>
      <c r="Z639" s="623" t="s">
        <v>8</v>
      </c>
      <c r="AA639" s="568" t="s">
        <v>29</v>
      </c>
      <c r="AB639" s="573" t="s">
        <v>783</v>
      </c>
      <c r="AC639" s="570">
        <v>600</v>
      </c>
      <c r="AD639" s="571">
        <f t="shared" si="147"/>
        <v>1460</v>
      </c>
      <c r="AE639" s="571">
        <f t="shared" si="147"/>
        <v>0</v>
      </c>
      <c r="AF639" s="571">
        <f t="shared" si="147"/>
        <v>0</v>
      </c>
      <c r="AG639" s="146"/>
      <c r="AH639" s="146"/>
    </row>
    <row r="640" spans="1:34" x14ac:dyDescent="0.3">
      <c r="X640" s="565" t="s">
        <v>63</v>
      </c>
      <c r="Y640" s="566" t="s">
        <v>453</v>
      </c>
      <c r="Z640" s="623" t="s">
        <v>8</v>
      </c>
      <c r="AA640" s="568" t="s">
        <v>29</v>
      </c>
      <c r="AB640" s="573" t="s">
        <v>783</v>
      </c>
      <c r="AC640" s="570">
        <v>610</v>
      </c>
      <c r="AD640" s="571">
        <v>1460</v>
      </c>
      <c r="AE640" s="571">
        <v>0</v>
      </c>
      <c r="AF640" s="571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5" t="s">
        <v>34</v>
      </c>
      <c r="Y641" s="591" t="s">
        <v>453</v>
      </c>
      <c r="Z641" s="623" t="s">
        <v>8</v>
      </c>
      <c r="AA641" s="568" t="s">
        <v>30</v>
      </c>
      <c r="AB641" s="569"/>
      <c r="AC641" s="570"/>
      <c r="AD641" s="571">
        <f>AD642+AD681+AH7083+AD697+AD703</f>
        <v>695619.7</v>
      </c>
      <c r="AE641" s="571">
        <f>AE642+AE681+AI7083+AE697+AE703</f>
        <v>619306.20000000007</v>
      </c>
      <c r="AF641" s="571">
        <f>AF642+AF681+AJ7083+AF697+AF703</f>
        <v>607194.19999999995</v>
      </c>
      <c r="AG641" s="461"/>
      <c r="AH641" s="461"/>
      <c r="AI641" s="461"/>
    </row>
    <row r="642" spans="1:35" x14ac:dyDescent="0.3">
      <c r="X642" s="574" t="s">
        <v>275</v>
      </c>
      <c r="Y642" s="566" t="s">
        <v>453</v>
      </c>
      <c r="Z642" s="623" t="s">
        <v>8</v>
      </c>
      <c r="AA642" s="568" t="s">
        <v>30</v>
      </c>
      <c r="AB642" s="573" t="s">
        <v>102</v>
      </c>
      <c r="AC642" s="575"/>
      <c r="AD642" s="571">
        <f>AD643</f>
        <v>681705.7</v>
      </c>
      <c r="AE642" s="571">
        <f>AE643</f>
        <v>619306.20000000007</v>
      </c>
      <c r="AF642" s="571">
        <f>AF643</f>
        <v>607194.19999999995</v>
      </c>
    </row>
    <row r="643" spans="1:35" x14ac:dyDescent="0.3">
      <c r="X643" s="574" t="s">
        <v>278</v>
      </c>
      <c r="Y643" s="566" t="s">
        <v>453</v>
      </c>
      <c r="Z643" s="567" t="s">
        <v>8</v>
      </c>
      <c r="AA643" s="568" t="s">
        <v>30</v>
      </c>
      <c r="AB643" s="573" t="s">
        <v>119</v>
      </c>
      <c r="AC643" s="575"/>
      <c r="AD643" s="571">
        <f>AD644+AD664+AD677+AD693+AD689</f>
        <v>681705.7</v>
      </c>
      <c r="AE643" s="571">
        <f>AE644+AE664+AE677+AE694</f>
        <v>619306.20000000007</v>
      </c>
      <c r="AF643" s="571">
        <f>AF644+AF664+AF677+AF694</f>
        <v>607194.19999999995</v>
      </c>
    </row>
    <row r="644" spans="1:35" ht="31.2" x14ac:dyDescent="0.3">
      <c r="X644" s="574" t="s">
        <v>279</v>
      </c>
      <c r="Y644" s="591" t="s">
        <v>453</v>
      </c>
      <c r="Z644" s="567" t="s">
        <v>8</v>
      </c>
      <c r="AA644" s="568" t="s">
        <v>30</v>
      </c>
      <c r="AB644" s="573" t="s">
        <v>494</v>
      </c>
      <c r="AC644" s="575"/>
      <c r="AD644" s="571">
        <f>AD648+AD655+AD660+AD661+AD645</f>
        <v>607448.70000000007</v>
      </c>
      <c r="AE644" s="571">
        <f>AE648+AE655+AE660+AE661+AE645</f>
        <v>563013.30000000005</v>
      </c>
      <c r="AF644" s="571">
        <f>AF648+AF655+AF660+AF661+AF645</f>
        <v>562179.19999999995</v>
      </c>
    </row>
    <row r="645" spans="1:35" ht="31.2" x14ac:dyDescent="0.3">
      <c r="X645" s="574" t="s">
        <v>772</v>
      </c>
      <c r="Y645" s="566">
        <v>901</v>
      </c>
      <c r="Z645" s="623" t="s">
        <v>8</v>
      </c>
      <c r="AA645" s="568" t="s">
        <v>30</v>
      </c>
      <c r="AB645" s="573" t="s">
        <v>774</v>
      </c>
      <c r="AC645" s="593"/>
      <c r="AD645" s="571">
        <f t="shared" ref="AD645:AF646" si="148">AD646</f>
        <v>28095.4</v>
      </c>
      <c r="AE645" s="571">
        <f t="shared" si="148"/>
        <v>0</v>
      </c>
      <c r="AF645" s="571">
        <f t="shared" si="148"/>
        <v>0</v>
      </c>
    </row>
    <row r="646" spans="1:35" ht="31.2" x14ac:dyDescent="0.3">
      <c r="X646" s="565" t="s">
        <v>62</v>
      </c>
      <c r="Y646" s="566">
        <v>901</v>
      </c>
      <c r="Z646" s="623" t="s">
        <v>8</v>
      </c>
      <c r="AA646" s="568" t="s">
        <v>30</v>
      </c>
      <c r="AB646" s="573" t="s">
        <v>774</v>
      </c>
      <c r="AC646" s="575">
        <v>600</v>
      </c>
      <c r="AD646" s="571">
        <f t="shared" si="148"/>
        <v>28095.4</v>
      </c>
      <c r="AE646" s="571">
        <f t="shared" si="148"/>
        <v>0</v>
      </c>
      <c r="AF646" s="571">
        <f t="shared" si="148"/>
        <v>0</v>
      </c>
    </row>
    <row r="647" spans="1:35" x14ac:dyDescent="0.3">
      <c r="X647" s="565" t="s">
        <v>63</v>
      </c>
      <c r="Y647" s="566">
        <v>901</v>
      </c>
      <c r="Z647" s="567" t="s">
        <v>8</v>
      </c>
      <c r="AA647" s="568" t="s">
        <v>30</v>
      </c>
      <c r="AB647" s="573" t="s">
        <v>774</v>
      </c>
      <c r="AC647" s="575">
        <v>610</v>
      </c>
      <c r="AD647" s="571">
        <f>6000+5000+5800+2000+2000+7295.4</f>
        <v>28095.4</v>
      </c>
      <c r="AE647" s="571">
        <v>0</v>
      </c>
      <c r="AF647" s="571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4" t="s">
        <v>479</v>
      </c>
      <c r="Y648" s="591" t="s">
        <v>453</v>
      </c>
      <c r="Z648" s="567" t="s">
        <v>8</v>
      </c>
      <c r="AA648" s="568" t="s">
        <v>30</v>
      </c>
      <c r="AB648" s="573" t="s">
        <v>516</v>
      </c>
      <c r="AC648" s="575"/>
      <c r="AD648" s="571">
        <f>AD649+AD652</f>
        <v>86603.3</v>
      </c>
      <c r="AE648" s="571">
        <f>AE649+AE652</f>
        <v>78803.3</v>
      </c>
      <c r="AF648" s="571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4" t="s">
        <v>560</v>
      </c>
      <c r="Y649" s="566" t="s">
        <v>453</v>
      </c>
      <c r="Z649" s="567" t="s">
        <v>8</v>
      </c>
      <c r="AA649" s="568" t="s">
        <v>30</v>
      </c>
      <c r="AB649" s="573" t="s">
        <v>517</v>
      </c>
      <c r="AC649" s="633"/>
      <c r="AD649" s="571">
        <f>AD650</f>
        <v>79269.2</v>
      </c>
      <c r="AE649" s="571">
        <f>AE650</f>
        <v>77969.2</v>
      </c>
      <c r="AF649" s="571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5" t="s">
        <v>62</v>
      </c>
      <c r="Y650" s="566" t="s">
        <v>453</v>
      </c>
      <c r="Z650" s="567" t="s">
        <v>8</v>
      </c>
      <c r="AA650" s="568" t="s">
        <v>30</v>
      </c>
      <c r="AB650" s="573" t="s">
        <v>517</v>
      </c>
      <c r="AC650" s="575">
        <v>600</v>
      </c>
      <c r="AD650" s="571">
        <f t="shared" ref="AD650:AF653" si="149">AD651</f>
        <v>79269.2</v>
      </c>
      <c r="AE650" s="571">
        <f t="shared" si="149"/>
        <v>77969.2</v>
      </c>
      <c r="AF650" s="571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5" t="s">
        <v>63</v>
      </c>
      <c r="Y651" s="566" t="s">
        <v>453</v>
      </c>
      <c r="Z651" s="567" t="s">
        <v>8</v>
      </c>
      <c r="AA651" s="568" t="s">
        <v>30</v>
      </c>
      <c r="AB651" s="573" t="s">
        <v>517</v>
      </c>
      <c r="AC651" s="575">
        <v>610</v>
      </c>
      <c r="AD651" s="571">
        <f>77969.2+1300</f>
        <v>79269.2</v>
      </c>
      <c r="AE651" s="571">
        <f>77969.2-9306.8+9306.8</f>
        <v>77969.2</v>
      </c>
      <c r="AF651" s="571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5" t="s">
        <v>561</v>
      </c>
      <c r="Y652" s="566" t="s">
        <v>453</v>
      </c>
      <c r="Z652" s="567" t="s">
        <v>8</v>
      </c>
      <c r="AA652" s="568" t="s">
        <v>30</v>
      </c>
      <c r="AB652" s="573" t="s">
        <v>518</v>
      </c>
      <c r="AC652" s="575"/>
      <c r="AD652" s="571">
        <f>AD653</f>
        <v>7334.1</v>
      </c>
      <c r="AE652" s="571">
        <f>AE653</f>
        <v>834.1</v>
      </c>
      <c r="AF652" s="571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5" t="s">
        <v>62</v>
      </c>
      <c r="Y653" s="566" t="s">
        <v>453</v>
      </c>
      <c r="Z653" s="567" t="s">
        <v>8</v>
      </c>
      <c r="AA653" s="568" t="s">
        <v>30</v>
      </c>
      <c r="AB653" s="573" t="s">
        <v>518</v>
      </c>
      <c r="AC653" s="575">
        <v>600</v>
      </c>
      <c r="AD653" s="571">
        <f t="shared" si="149"/>
        <v>7334.1</v>
      </c>
      <c r="AE653" s="571">
        <f t="shared" si="149"/>
        <v>834.1</v>
      </c>
      <c r="AF653" s="571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5" t="s">
        <v>63</v>
      </c>
      <c r="Y654" s="566" t="s">
        <v>453</v>
      </c>
      <c r="Z654" s="567" t="s">
        <v>8</v>
      </c>
      <c r="AA654" s="568" t="s">
        <v>30</v>
      </c>
      <c r="AB654" s="573" t="s">
        <v>518</v>
      </c>
      <c r="AC654" s="575">
        <v>610</v>
      </c>
      <c r="AD654" s="571">
        <f>834.1+5500+500+500</f>
        <v>7334.1</v>
      </c>
      <c r="AE654" s="571">
        <v>834.1</v>
      </c>
      <c r="AF654" s="571">
        <v>0</v>
      </c>
      <c r="AG654" s="282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6" t="s">
        <v>563</v>
      </c>
      <c r="Y655" s="566" t="s">
        <v>453</v>
      </c>
      <c r="Z655" s="567" t="s">
        <v>8</v>
      </c>
      <c r="AA655" s="568" t="s">
        <v>30</v>
      </c>
      <c r="AB655" s="569" t="s">
        <v>519</v>
      </c>
      <c r="AC655" s="570"/>
      <c r="AD655" s="571">
        <f t="shared" ref="AD655:AF656" si="150">AD656</f>
        <v>470280</v>
      </c>
      <c r="AE655" s="571">
        <f t="shared" si="150"/>
        <v>464783</v>
      </c>
      <c r="AF655" s="571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62</v>
      </c>
      <c r="Y656" s="566" t="s">
        <v>453</v>
      </c>
      <c r="Z656" s="567" t="s">
        <v>8</v>
      </c>
      <c r="AA656" s="568" t="s">
        <v>30</v>
      </c>
      <c r="AB656" s="569" t="s">
        <v>519</v>
      </c>
      <c r="AC656" s="575">
        <v>600</v>
      </c>
      <c r="AD656" s="571">
        <f t="shared" si="150"/>
        <v>470280</v>
      </c>
      <c r="AE656" s="571">
        <f t="shared" si="150"/>
        <v>464783</v>
      </c>
      <c r="AF656" s="571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5" t="s">
        <v>63</v>
      </c>
      <c r="Y657" s="566" t="s">
        <v>453</v>
      </c>
      <c r="Z657" s="567" t="s">
        <v>8</v>
      </c>
      <c r="AA657" s="568" t="s">
        <v>30</v>
      </c>
      <c r="AB657" s="569" t="s">
        <v>519</v>
      </c>
      <c r="AC657" s="575">
        <v>610</v>
      </c>
      <c r="AD657" s="571">
        <f>361342+83451+19990+5497</f>
        <v>470280</v>
      </c>
      <c r="AE657" s="571">
        <f>361342+83451+19990</f>
        <v>464783</v>
      </c>
      <c r="AF657" s="571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5" t="s">
        <v>730</v>
      </c>
      <c r="Y658" s="566" t="s">
        <v>453</v>
      </c>
      <c r="Z658" s="567" t="s">
        <v>8</v>
      </c>
      <c r="AA658" s="568" t="s">
        <v>30</v>
      </c>
      <c r="AB658" s="573" t="s">
        <v>729</v>
      </c>
      <c r="AC658" s="633"/>
      <c r="AD658" s="571">
        <f t="shared" ref="AD658:AF659" si="151">AD659</f>
        <v>600</v>
      </c>
      <c r="AE658" s="571">
        <f t="shared" si="151"/>
        <v>600</v>
      </c>
      <c r="AF658" s="571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5" t="s">
        <v>62</v>
      </c>
      <c r="Y659" s="591" t="s">
        <v>453</v>
      </c>
      <c r="Z659" s="567" t="s">
        <v>8</v>
      </c>
      <c r="AA659" s="568" t="s">
        <v>30</v>
      </c>
      <c r="AB659" s="573" t="s">
        <v>729</v>
      </c>
      <c r="AC659" s="570">
        <v>600</v>
      </c>
      <c r="AD659" s="571">
        <f t="shared" si="151"/>
        <v>600</v>
      </c>
      <c r="AE659" s="571">
        <f t="shared" si="151"/>
        <v>600</v>
      </c>
      <c r="AF659" s="571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5" t="s">
        <v>63</v>
      </c>
      <c r="Y660" s="566" t="s">
        <v>453</v>
      </c>
      <c r="Z660" s="567" t="s">
        <v>8</v>
      </c>
      <c r="AA660" s="568" t="s">
        <v>30</v>
      </c>
      <c r="AB660" s="573" t="s">
        <v>729</v>
      </c>
      <c r="AC660" s="570">
        <v>610</v>
      </c>
      <c r="AD660" s="571">
        <v>600</v>
      </c>
      <c r="AE660" s="571">
        <v>600</v>
      </c>
      <c r="AF660" s="571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5" t="s">
        <v>564</v>
      </c>
      <c r="Y661" s="566" t="s">
        <v>453</v>
      </c>
      <c r="Z661" s="567" t="s">
        <v>8</v>
      </c>
      <c r="AA661" s="568" t="s">
        <v>30</v>
      </c>
      <c r="AB661" s="569" t="s">
        <v>748</v>
      </c>
      <c r="AC661" s="575"/>
      <c r="AD661" s="571">
        <f t="shared" ref="AD661:AF662" si="152">AD662</f>
        <v>21870</v>
      </c>
      <c r="AE661" s="571">
        <f t="shared" si="152"/>
        <v>18827</v>
      </c>
      <c r="AF661" s="571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5" t="s">
        <v>62</v>
      </c>
      <c r="Y662" s="566" t="s">
        <v>453</v>
      </c>
      <c r="Z662" s="567" t="s">
        <v>8</v>
      </c>
      <c r="AA662" s="568" t="s">
        <v>30</v>
      </c>
      <c r="AB662" s="569" t="s">
        <v>748</v>
      </c>
      <c r="AC662" s="575">
        <v>600</v>
      </c>
      <c r="AD662" s="571">
        <f t="shared" si="152"/>
        <v>21870</v>
      </c>
      <c r="AE662" s="571">
        <f t="shared" si="152"/>
        <v>18827</v>
      </c>
      <c r="AF662" s="571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5" t="s">
        <v>63</v>
      </c>
      <c r="Y663" s="566" t="s">
        <v>453</v>
      </c>
      <c r="Z663" s="567" t="s">
        <v>8</v>
      </c>
      <c r="AA663" s="568" t="s">
        <v>30</v>
      </c>
      <c r="AB663" s="569" t="s">
        <v>748</v>
      </c>
      <c r="AC663" s="575">
        <v>610</v>
      </c>
      <c r="AD663" s="571">
        <f>18827+3043</f>
        <v>21870</v>
      </c>
      <c r="AE663" s="571">
        <v>18827</v>
      </c>
      <c r="AF663" s="571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281</v>
      </c>
      <c r="Y664" s="566" t="s">
        <v>453</v>
      </c>
      <c r="Z664" s="567" t="s">
        <v>8</v>
      </c>
      <c r="AA664" s="568" t="s">
        <v>30</v>
      </c>
      <c r="AB664" s="573" t="s">
        <v>128</v>
      </c>
      <c r="AC664" s="575"/>
      <c r="AD664" s="571">
        <f>AD674+AD665+AD668+AD671</f>
        <v>58887.200000000004</v>
      </c>
      <c r="AE664" s="571">
        <f>AE674+AE665+AE668+AE671</f>
        <v>49871.799999999988</v>
      </c>
      <c r="AF664" s="571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562</v>
      </c>
      <c r="Y665" s="566" t="s">
        <v>453</v>
      </c>
      <c r="Z665" s="567" t="s">
        <v>8</v>
      </c>
      <c r="AA665" s="568" t="s">
        <v>30</v>
      </c>
      <c r="AB665" s="573" t="s">
        <v>520</v>
      </c>
      <c r="AC665" s="575"/>
      <c r="AD665" s="571">
        <f t="shared" ref="AD665:AF666" si="153">AD666</f>
        <v>13</v>
      </c>
      <c r="AE665" s="571">
        <f t="shared" si="153"/>
        <v>13</v>
      </c>
      <c r="AF665" s="571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62</v>
      </c>
      <c r="Y666" s="566" t="s">
        <v>453</v>
      </c>
      <c r="Z666" s="567" t="s">
        <v>8</v>
      </c>
      <c r="AA666" s="568" t="s">
        <v>30</v>
      </c>
      <c r="AB666" s="573" t="s">
        <v>520</v>
      </c>
      <c r="AC666" s="570">
        <v>600</v>
      </c>
      <c r="AD666" s="571">
        <f t="shared" si="153"/>
        <v>13</v>
      </c>
      <c r="AE666" s="571">
        <f t="shared" si="153"/>
        <v>13</v>
      </c>
      <c r="AF666" s="571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63</v>
      </c>
      <c r="Y667" s="566" t="s">
        <v>453</v>
      </c>
      <c r="Z667" s="567" t="s">
        <v>8</v>
      </c>
      <c r="AA667" s="568" t="s">
        <v>30</v>
      </c>
      <c r="AB667" s="573" t="s">
        <v>520</v>
      </c>
      <c r="AC667" s="570">
        <v>610</v>
      </c>
      <c r="AD667" s="571">
        <f>12+1</f>
        <v>13</v>
      </c>
      <c r="AE667" s="571">
        <f>12+1</f>
        <v>13</v>
      </c>
      <c r="AF667" s="571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759</v>
      </c>
      <c r="Y668" s="566" t="s">
        <v>453</v>
      </c>
      <c r="Z668" s="567" t="s">
        <v>8</v>
      </c>
      <c r="AA668" s="568" t="s">
        <v>30</v>
      </c>
      <c r="AB668" s="573" t="s">
        <v>758</v>
      </c>
      <c r="AC668" s="563"/>
      <c r="AD668" s="571">
        <f t="shared" ref="AD668:AF669" si="154">AD669</f>
        <v>0</v>
      </c>
      <c r="AE668" s="571">
        <f>AE669</f>
        <v>9306.7999999999993</v>
      </c>
      <c r="AF668" s="571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122</v>
      </c>
      <c r="Y669" s="566" t="s">
        <v>453</v>
      </c>
      <c r="Z669" s="567" t="s">
        <v>8</v>
      </c>
      <c r="AA669" s="568" t="s">
        <v>30</v>
      </c>
      <c r="AB669" s="573" t="s">
        <v>758</v>
      </c>
      <c r="AC669" s="600">
        <v>200</v>
      </c>
      <c r="AD669" s="571">
        <f t="shared" si="154"/>
        <v>0</v>
      </c>
      <c r="AE669" s="571">
        <f t="shared" si="154"/>
        <v>9306.7999999999993</v>
      </c>
      <c r="AF669" s="571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5" t="s">
        <v>53</v>
      </c>
      <c r="Y670" s="566" t="s">
        <v>453</v>
      </c>
      <c r="Z670" s="567" t="s">
        <v>8</v>
      </c>
      <c r="AA670" s="568" t="s">
        <v>30</v>
      </c>
      <c r="AB670" s="573" t="s">
        <v>758</v>
      </c>
      <c r="AC670" s="600">
        <v>240</v>
      </c>
      <c r="AD670" s="571">
        <v>0</v>
      </c>
      <c r="AE670" s="571">
        <v>9306.7999999999993</v>
      </c>
      <c r="AF670" s="571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565</v>
      </c>
      <c r="Y671" s="566" t="s">
        <v>453</v>
      </c>
      <c r="Z671" s="567" t="s">
        <v>8</v>
      </c>
      <c r="AA671" s="568" t="s">
        <v>30</v>
      </c>
      <c r="AB671" s="569" t="s">
        <v>521</v>
      </c>
      <c r="AC671" s="575"/>
      <c r="AD671" s="571">
        <f t="shared" ref="AD671:AF672" si="155">AD672</f>
        <v>38283.200000000004</v>
      </c>
      <c r="AE671" s="571">
        <f t="shared" si="155"/>
        <v>40551.999999999993</v>
      </c>
      <c r="AF671" s="571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122</v>
      </c>
      <c r="Y672" s="566" t="s">
        <v>453</v>
      </c>
      <c r="Z672" s="567" t="s">
        <v>8</v>
      </c>
      <c r="AA672" s="568" t="s">
        <v>30</v>
      </c>
      <c r="AB672" s="569" t="s">
        <v>521</v>
      </c>
      <c r="AC672" s="575">
        <v>200</v>
      </c>
      <c r="AD672" s="571">
        <f t="shared" si="155"/>
        <v>38283.200000000004</v>
      </c>
      <c r="AE672" s="571">
        <f t="shared" si="155"/>
        <v>40551.999999999993</v>
      </c>
      <c r="AF672" s="571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53</v>
      </c>
      <c r="Y673" s="566" t="s">
        <v>453</v>
      </c>
      <c r="Z673" s="567" t="s">
        <v>8</v>
      </c>
      <c r="AA673" s="568" t="s">
        <v>30</v>
      </c>
      <c r="AB673" s="569" t="s">
        <v>521</v>
      </c>
      <c r="AC673" s="575">
        <v>240</v>
      </c>
      <c r="AD673" s="571">
        <f>29950+3327.8+4504.9+500.5</f>
        <v>38283.200000000004</v>
      </c>
      <c r="AE673" s="571">
        <f>33034.1+3670.5+3462.7+384.7</f>
        <v>40551.999999999993</v>
      </c>
      <c r="AF673" s="571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6" t="s">
        <v>566</v>
      </c>
      <c r="Y674" s="566" t="s">
        <v>453</v>
      </c>
      <c r="Z674" s="567" t="s">
        <v>8</v>
      </c>
      <c r="AA674" s="568" t="s">
        <v>30</v>
      </c>
      <c r="AB674" s="573" t="s">
        <v>522</v>
      </c>
      <c r="AC674" s="563"/>
      <c r="AD674" s="571">
        <f t="shared" ref="AD674:AF675" si="156">AD675</f>
        <v>20591</v>
      </c>
      <c r="AE674" s="571">
        <f>AE675</f>
        <v>0</v>
      </c>
      <c r="AF674" s="571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122</v>
      </c>
      <c r="Y675" s="566" t="s">
        <v>453</v>
      </c>
      <c r="Z675" s="567" t="s">
        <v>8</v>
      </c>
      <c r="AA675" s="568" t="s">
        <v>30</v>
      </c>
      <c r="AB675" s="573" t="s">
        <v>522</v>
      </c>
      <c r="AC675" s="600">
        <v>200</v>
      </c>
      <c r="AD675" s="571">
        <f t="shared" si="156"/>
        <v>20591</v>
      </c>
      <c r="AE675" s="571">
        <f t="shared" si="156"/>
        <v>0</v>
      </c>
      <c r="AF675" s="571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53</v>
      </c>
      <c r="Y676" s="566" t="s">
        <v>453</v>
      </c>
      <c r="Z676" s="567" t="s">
        <v>8</v>
      </c>
      <c r="AA676" s="568" t="s">
        <v>30</v>
      </c>
      <c r="AB676" s="573" t="s">
        <v>522</v>
      </c>
      <c r="AC676" s="600">
        <v>240</v>
      </c>
      <c r="AD676" s="571">
        <f>16427+3655+416+93</f>
        <v>20591</v>
      </c>
      <c r="AE676" s="571">
        <v>0</v>
      </c>
      <c r="AF676" s="571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4" t="s">
        <v>327</v>
      </c>
      <c r="Y677" s="566" t="s">
        <v>453</v>
      </c>
      <c r="Z677" s="567" t="s">
        <v>8</v>
      </c>
      <c r="AA677" s="568" t="s">
        <v>30</v>
      </c>
      <c r="AB677" s="573" t="s">
        <v>523</v>
      </c>
      <c r="AC677" s="570"/>
      <c r="AD677" s="571">
        <f>AD678+AD686</f>
        <v>5998.5</v>
      </c>
      <c r="AE677" s="571">
        <f>AE678+AE686</f>
        <v>4745.8999999999996</v>
      </c>
      <c r="AF677" s="571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4" t="s">
        <v>479</v>
      </c>
      <c r="Y678" s="566" t="s">
        <v>453</v>
      </c>
      <c r="Z678" s="567" t="s">
        <v>8</v>
      </c>
      <c r="AA678" s="568" t="s">
        <v>30</v>
      </c>
      <c r="AB678" s="573" t="s">
        <v>524</v>
      </c>
      <c r="AC678" s="570"/>
      <c r="AD678" s="571">
        <f t="shared" ref="AD678:AF679" si="157">AD679</f>
        <v>2823.5</v>
      </c>
      <c r="AE678" s="571">
        <f t="shared" si="157"/>
        <v>1865.9</v>
      </c>
      <c r="AF678" s="571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62</v>
      </c>
      <c r="Y679" s="566" t="s">
        <v>453</v>
      </c>
      <c r="Z679" s="567" t="s">
        <v>8</v>
      </c>
      <c r="AA679" s="568" t="s">
        <v>30</v>
      </c>
      <c r="AB679" s="573" t="s">
        <v>524</v>
      </c>
      <c r="AC679" s="570">
        <v>600</v>
      </c>
      <c r="AD679" s="571">
        <f t="shared" si="157"/>
        <v>2823.5</v>
      </c>
      <c r="AE679" s="571">
        <f t="shared" si="157"/>
        <v>1865.9</v>
      </c>
      <c r="AF679" s="571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63</v>
      </c>
      <c r="Y680" s="566" t="s">
        <v>453</v>
      </c>
      <c r="Z680" s="567" t="s">
        <v>8</v>
      </c>
      <c r="AA680" s="568" t="s">
        <v>30</v>
      </c>
      <c r="AB680" s="573" t="s">
        <v>524</v>
      </c>
      <c r="AC680" s="570">
        <v>610</v>
      </c>
      <c r="AD680" s="571">
        <v>2823.5</v>
      </c>
      <c r="AE680" s="571">
        <v>1865.9</v>
      </c>
      <c r="AF680" s="571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5" t="s">
        <v>350</v>
      </c>
      <c r="Y681" s="566" t="s">
        <v>453</v>
      </c>
      <c r="Z681" s="567" t="s">
        <v>8</v>
      </c>
      <c r="AA681" s="568" t="s">
        <v>30</v>
      </c>
      <c r="AB681" s="569" t="s">
        <v>140</v>
      </c>
      <c r="AC681" s="592"/>
      <c r="AD681" s="571">
        <f t="shared" ref="AD681:AF684" si="158">AD682</f>
        <v>0</v>
      </c>
      <c r="AE681" s="571">
        <f t="shared" si="158"/>
        <v>0</v>
      </c>
      <c r="AF681" s="571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8" t="s">
        <v>466</v>
      </c>
      <c r="Y682" s="566" t="s">
        <v>453</v>
      </c>
      <c r="Z682" s="567" t="s">
        <v>8</v>
      </c>
      <c r="AA682" s="568" t="s">
        <v>30</v>
      </c>
      <c r="AB682" s="597" t="s">
        <v>467</v>
      </c>
      <c r="AC682" s="592"/>
      <c r="AD682" s="571">
        <f t="shared" si="158"/>
        <v>0</v>
      </c>
      <c r="AE682" s="571">
        <f t="shared" si="158"/>
        <v>0</v>
      </c>
      <c r="AF682" s="571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471</v>
      </c>
      <c r="Y683" s="566" t="s">
        <v>453</v>
      </c>
      <c r="Z683" s="567" t="s">
        <v>8</v>
      </c>
      <c r="AA683" s="568" t="s">
        <v>30</v>
      </c>
      <c r="AB683" s="597" t="s">
        <v>472</v>
      </c>
      <c r="AC683" s="592"/>
      <c r="AD683" s="571">
        <f t="shared" si="158"/>
        <v>0</v>
      </c>
      <c r="AE683" s="571">
        <f t="shared" si="158"/>
        <v>0</v>
      </c>
      <c r="AF683" s="571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42</v>
      </c>
      <c r="Y684" s="566" t="s">
        <v>453</v>
      </c>
      <c r="Z684" s="567" t="s">
        <v>8</v>
      </c>
      <c r="AA684" s="568" t="s">
        <v>30</v>
      </c>
      <c r="AB684" s="597" t="s">
        <v>472</v>
      </c>
      <c r="AC684" s="592" t="s">
        <v>371</v>
      </c>
      <c r="AD684" s="571">
        <f t="shared" si="158"/>
        <v>0</v>
      </c>
      <c r="AE684" s="571">
        <f t="shared" si="158"/>
        <v>0</v>
      </c>
      <c r="AF684" s="571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59</v>
      </c>
      <c r="Y685" s="566" t="s">
        <v>453</v>
      </c>
      <c r="Z685" s="567" t="s">
        <v>8</v>
      </c>
      <c r="AA685" s="568" t="s">
        <v>30</v>
      </c>
      <c r="AB685" s="597" t="s">
        <v>472</v>
      </c>
      <c r="AC685" s="592" t="s">
        <v>468</v>
      </c>
      <c r="AD685" s="571">
        <f>3586-3586</f>
        <v>0</v>
      </c>
      <c r="AE685" s="571">
        <v>0</v>
      </c>
      <c r="AF685" s="571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731</v>
      </c>
      <c r="Y686" s="566" t="s">
        <v>453</v>
      </c>
      <c r="Z686" s="567" t="s">
        <v>8</v>
      </c>
      <c r="AA686" s="568" t="s">
        <v>30</v>
      </c>
      <c r="AB686" s="573" t="s">
        <v>728</v>
      </c>
      <c r="AC686" s="592"/>
      <c r="AD686" s="571">
        <f t="shared" ref="AD686:AF687" si="159">AD687</f>
        <v>3175</v>
      </c>
      <c r="AE686" s="571">
        <f t="shared" si="159"/>
        <v>2880</v>
      </c>
      <c r="AF686" s="571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62</v>
      </c>
      <c r="Y687" s="566" t="s">
        <v>453</v>
      </c>
      <c r="Z687" s="567" t="s">
        <v>8</v>
      </c>
      <c r="AA687" s="568" t="s">
        <v>30</v>
      </c>
      <c r="AB687" s="573" t="s">
        <v>728</v>
      </c>
      <c r="AC687" s="570">
        <v>600</v>
      </c>
      <c r="AD687" s="571">
        <f t="shared" si="159"/>
        <v>3175</v>
      </c>
      <c r="AE687" s="571">
        <f t="shared" si="159"/>
        <v>2880</v>
      </c>
      <c r="AF687" s="571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63</v>
      </c>
      <c r="Y688" s="566" t="s">
        <v>453</v>
      </c>
      <c r="Z688" s="567" t="s">
        <v>8</v>
      </c>
      <c r="AA688" s="568" t="s">
        <v>30</v>
      </c>
      <c r="AB688" s="573" t="s">
        <v>728</v>
      </c>
      <c r="AC688" s="570">
        <v>610</v>
      </c>
      <c r="AD688" s="571">
        <f>2880+295</f>
        <v>3175</v>
      </c>
      <c r="AE688" s="571">
        <v>2880</v>
      </c>
      <c r="AF688" s="571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740</v>
      </c>
      <c r="Y689" s="566" t="s">
        <v>453</v>
      </c>
      <c r="Z689" s="567" t="s">
        <v>8</v>
      </c>
      <c r="AA689" s="568" t="s">
        <v>30</v>
      </c>
      <c r="AB689" s="573" t="s">
        <v>741</v>
      </c>
      <c r="AC689" s="570"/>
      <c r="AD689" s="571">
        <f>AD690</f>
        <v>7696.0999999999995</v>
      </c>
      <c r="AE689" s="571">
        <f t="shared" ref="AE689:AF691" si="160">AE690</f>
        <v>0</v>
      </c>
      <c r="AF689" s="571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743</v>
      </c>
      <c r="Y690" s="566" t="s">
        <v>453</v>
      </c>
      <c r="Z690" s="567" t="s">
        <v>8</v>
      </c>
      <c r="AA690" s="568" t="s">
        <v>30</v>
      </c>
      <c r="AB690" s="573" t="s">
        <v>742</v>
      </c>
      <c r="AC690" s="570"/>
      <c r="AD690" s="571">
        <f>AD691</f>
        <v>7696.0999999999995</v>
      </c>
      <c r="AE690" s="571">
        <f t="shared" si="160"/>
        <v>0</v>
      </c>
      <c r="AF690" s="571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122</v>
      </c>
      <c r="Y691" s="566" t="s">
        <v>453</v>
      </c>
      <c r="Z691" s="567" t="s">
        <v>8</v>
      </c>
      <c r="AA691" s="568" t="s">
        <v>30</v>
      </c>
      <c r="AB691" s="573" t="s">
        <v>742</v>
      </c>
      <c r="AC691" s="570">
        <v>200</v>
      </c>
      <c r="AD691" s="571">
        <f>AD692</f>
        <v>7696.0999999999995</v>
      </c>
      <c r="AE691" s="571">
        <f t="shared" si="160"/>
        <v>0</v>
      </c>
      <c r="AF691" s="571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5" t="s">
        <v>53</v>
      </c>
      <c r="Y692" s="566" t="s">
        <v>453</v>
      </c>
      <c r="Z692" s="567" t="s">
        <v>8</v>
      </c>
      <c r="AA692" s="568" t="s">
        <v>30</v>
      </c>
      <c r="AB692" s="573" t="s">
        <v>742</v>
      </c>
      <c r="AC692" s="570">
        <v>240</v>
      </c>
      <c r="AD692" s="571">
        <f>7508.4+187.7</f>
        <v>7696.0999999999995</v>
      </c>
      <c r="AE692" s="571">
        <v>0</v>
      </c>
      <c r="AF692" s="571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4" t="s">
        <v>506</v>
      </c>
      <c r="Y693" s="566" t="s">
        <v>453</v>
      </c>
      <c r="Z693" s="567" t="s">
        <v>8</v>
      </c>
      <c r="AA693" s="568" t="s">
        <v>30</v>
      </c>
      <c r="AB693" s="649" t="s">
        <v>698</v>
      </c>
      <c r="AC693" s="592"/>
      <c r="AD693" s="571">
        <f t="shared" ref="AD693:AF695" si="161">AD694</f>
        <v>1675.2</v>
      </c>
      <c r="AE693" s="571">
        <f t="shared" si="161"/>
        <v>1675.2</v>
      </c>
      <c r="AF693" s="571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693</v>
      </c>
      <c r="Y694" s="566" t="s">
        <v>453</v>
      </c>
      <c r="Z694" s="567" t="s">
        <v>8</v>
      </c>
      <c r="AA694" s="568" t="s">
        <v>30</v>
      </c>
      <c r="AB694" s="597" t="s">
        <v>694</v>
      </c>
      <c r="AC694" s="592"/>
      <c r="AD694" s="571">
        <f t="shared" si="161"/>
        <v>1675.2</v>
      </c>
      <c r="AE694" s="571">
        <f t="shared" si="161"/>
        <v>1675.2</v>
      </c>
      <c r="AF694" s="571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5" t="s">
        <v>62</v>
      </c>
      <c r="Y695" s="566" t="s">
        <v>453</v>
      </c>
      <c r="Z695" s="567" t="s">
        <v>8</v>
      </c>
      <c r="AA695" s="568" t="s">
        <v>30</v>
      </c>
      <c r="AB695" s="597" t="s">
        <v>694</v>
      </c>
      <c r="AC695" s="570">
        <v>600</v>
      </c>
      <c r="AD695" s="571">
        <f t="shared" si="161"/>
        <v>1675.2</v>
      </c>
      <c r="AE695" s="571">
        <f t="shared" si="161"/>
        <v>1675.2</v>
      </c>
      <c r="AF695" s="571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5" t="s">
        <v>63</v>
      </c>
      <c r="Y696" s="566" t="s">
        <v>453</v>
      </c>
      <c r="Z696" s="567" t="s">
        <v>8</v>
      </c>
      <c r="AA696" s="568" t="s">
        <v>30</v>
      </c>
      <c r="AB696" s="597" t="s">
        <v>694</v>
      </c>
      <c r="AC696" s="570">
        <v>610</v>
      </c>
      <c r="AD696" s="571">
        <v>1675.2</v>
      </c>
      <c r="AE696" s="571">
        <v>1675.2</v>
      </c>
      <c r="AF696" s="571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2" t="s">
        <v>165</v>
      </c>
      <c r="Y697" s="566" t="s">
        <v>453</v>
      </c>
      <c r="Z697" s="567" t="s">
        <v>8</v>
      </c>
      <c r="AA697" s="568" t="s">
        <v>30</v>
      </c>
      <c r="AB697" s="569" t="s">
        <v>104</v>
      </c>
      <c r="AC697" s="570"/>
      <c r="AD697" s="571">
        <f>AD698</f>
        <v>10414</v>
      </c>
      <c r="AE697" s="571">
        <f>AE698</f>
        <v>0</v>
      </c>
      <c r="AF697" s="571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2" t="s">
        <v>383</v>
      </c>
      <c r="Y698" s="566" t="s">
        <v>453</v>
      </c>
      <c r="Z698" s="567" t="s">
        <v>8</v>
      </c>
      <c r="AA698" s="568" t="s">
        <v>30</v>
      </c>
      <c r="AB698" s="573" t="s">
        <v>106</v>
      </c>
      <c r="AC698" s="575"/>
      <c r="AD698" s="571">
        <f>AD699</f>
        <v>10414</v>
      </c>
      <c r="AE698" s="571">
        <f t="shared" ref="AE698:AF701" si="162">AE699</f>
        <v>0</v>
      </c>
      <c r="AF698" s="571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9" t="s">
        <v>624</v>
      </c>
      <c r="Y699" s="566" t="s">
        <v>453</v>
      </c>
      <c r="Z699" s="567" t="s">
        <v>8</v>
      </c>
      <c r="AA699" s="568" t="s">
        <v>30</v>
      </c>
      <c r="AB699" s="573" t="s">
        <v>127</v>
      </c>
      <c r="AC699" s="592"/>
      <c r="AD699" s="571">
        <f>AD700</f>
        <v>10414</v>
      </c>
      <c r="AE699" s="571">
        <f t="shared" si="162"/>
        <v>0</v>
      </c>
      <c r="AF699" s="571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5" t="s">
        <v>178</v>
      </c>
      <c r="Y700" s="566" t="s">
        <v>453</v>
      </c>
      <c r="Z700" s="567" t="s">
        <v>8</v>
      </c>
      <c r="AA700" s="568" t="s">
        <v>30</v>
      </c>
      <c r="AB700" s="573" t="s">
        <v>179</v>
      </c>
      <c r="AC700" s="575"/>
      <c r="AD700" s="571">
        <f>AD701</f>
        <v>10414</v>
      </c>
      <c r="AE700" s="571">
        <f t="shared" si="162"/>
        <v>0</v>
      </c>
      <c r="AF700" s="571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62</v>
      </c>
      <c r="Y701" s="566" t="s">
        <v>453</v>
      </c>
      <c r="Z701" s="567" t="s">
        <v>8</v>
      </c>
      <c r="AA701" s="568" t="s">
        <v>30</v>
      </c>
      <c r="AB701" s="573" t="s">
        <v>179</v>
      </c>
      <c r="AC701" s="570">
        <v>600</v>
      </c>
      <c r="AD701" s="571">
        <f>AD702</f>
        <v>10414</v>
      </c>
      <c r="AE701" s="571">
        <f t="shared" si="162"/>
        <v>0</v>
      </c>
      <c r="AF701" s="571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63</v>
      </c>
      <c r="Y702" s="566" t="s">
        <v>453</v>
      </c>
      <c r="Z702" s="567" t="s">
        <v>8</v>
      </c>
      <c r="AA702" s="568" t="s">
        <v>30</v>
      </c>
      <c r="AB702" s="573" t="s">
        <v>179</v>
      </c>
      <c r="AC702" s="570">
        <v>610</v>
      </c>
      <c r="AD702" s="571">
        <v>10414</v>
      </c>
      <c r="AE702" s="571">
        <v>0</v>
      </c>
      <c r="AF702" s="571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39" t="s">
        <v>312</v>
      </c>
      <c r="Y703" s="566" t="s">
        <v>453</v>
      </c>
      <c r="Z703" s="567" t="s">
        <v>8</v>
      </c>
      <c r="AA703" s="568" t="s">
        <v>30</v>
      </c>
      <c r="AB703" s="323" t="s">
        <v>134</v>
      </c>
      <c r="AC703" s="570"/>
      <c r="AD703" s="571">
        <f t="shared" ref="AD703:AD708" si="163">AD704</f>
        <v>3500</v>
      </c>
      <c r="AE703" s="571">
        <f t="shared" ref="AE703:AF707" si="164">AE704</f>
        <v>0</v>
      </c>
      <c r="AF703" s="571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832</v>
      </c>
      <c r="Y704" s="566" t="s">
        <v>453</v>
      </c>
      <c r="Z704" s="567" t="s">
        <v>8</v>
      </c>
      <c r="AA704" s="568" t="s">
        <v>30</v>
      </c>
      <c r="AB704" s="323" t="s">
        <v>833</v>
      </c>
      <c r="AC704" s="570"/>
      <c r="AD704" s="571">
        <f t="shared" si="163"/>
        <v>3500</v>
      </c>
      <c r="AE704" s="571">
        <f t="shared" si="164"/>
        <v>0</v>
      </c>
      <c r="AF704" s="571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834</v>
      </c>
      <c r="Y705" s="566" t="s">
        <v>453</v>
      </c>
      <c r="Z705" s="567" t="s">
        <v>8</v>
      </c>
      <c r="AA705" s="568" t="s">
        <v>30</v>
      </c>
      <c r="AB705" s="323" t="s">
        <v>835</v>
      </c>
      <c r="AC705" s="570"/>
      <c r="AD705" s="571">
        <f t="shared" si="163"/>
        <v>3500</v>
      </c>
      <c r="AE705" s="571">
        <f t="shared" si="164"/>
        <v>0</v>
      </c>
      <c r="AF705" s="571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836</v>
      </c>
      <c r="Y706" s="566" t="s">
        <v>453</v>
      </c>
      <c r="Z706" s="567" t="s">
        <v>8</v>
      </c>
      <c r="AA706" s="568" t="s">
        <v>30</v>
      </c>
      <c r="AB706" s="573" t="s">
        <v>837</v>
      </c>
      <c r="AC706" s="570"/>
      <c r="AD706" s="571">
        <f t="shared" si="163"/>
        <v>3500</v>
      </c>
      <c r="AE706" s="571">
        <f t="shared" si="164"/>
        <v>0</v>
      </c>
      <c r="AF706" s="571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839</v>
      </c>
      <c r="Y707" s="566" t="s">
        <v>453</v>
      </c>
      <c r="Z707" s="567" t="s">
        <v>8</v>
      </c>
      <c r="AA707" s="568" t="s">
        <v>30</v>
      </c>
      <c r="AB707" s="573" t="s">
        <v>838</v>
      </c>
      <c r="AC707" s="570"/>
      <c r="AD707" s="571">
        <f t="shared" si="163"/>
        <v>3500</v>
      </c>
      <c r="AE707" s="571">
        <f t="shared" si="164"/>
        <v>0</v>
      </c>
      <c r="AF707" s="571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62</v>
      </c>
      <c r="Y708" s="566" t="s">
        <v>453</v>
      </c>
      <c r="Z708" s="567" t="s">
        <v>8</v>
      </c>
      <c r="AA708" s="568" t="s">
        <v>30</v>
      </c>
      <c r="AB708" s="573" t="s">
        <v>838</v>
      </c>
      <c r="AC708" s="570">
        <v>600</v>
      </c>
      <c r="AD708" s="571">
        <f t="shared" si="163"/>
        <v>3500</v>
      </c>
      <c r="AE708" s="571">
        <f t="shared" ref="AE708:AF708" si="165">AE709</f>
        <v>0</v>
      </c>
      <c r="AF708" s="571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63</v>
      </c>
      <c r="Y709" s="566" t="s">
        <v>453</v>
      </c>
      <c r="Z709" s="567" t="s">
        <v>8</v>
      </c>
      <c r="AA709" s="568" t="s">
        <v>30</v>
      </c>
      <c r="AB709" s="573" t="s">
        <v>838</v>
      </c>
      <c r="AC709" s="570">
        <v>610</v>
      </c>
      <c r="AD709" s="571">
        <f>2000+1500</f>
        <v>3500</v>
      </c>
      <c r="AE709" s="571">
        <v>0</v>
      </c>
      <c r="AF709" s="571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137</v>
      </c>
      <c r="Y710" s="566" t="s">
        <v>453</v>
      </c>
      <c r="Z710" s="623" t="s">
        <v>8</v>
      </c>
      <c r="AA710" s="568" t="s">
        <v>7</v>
      </c>
      <c r="AB710" s="569"/>
      <c r="AC710" s="575"/>
      <c r="AD710" s="571">
        <f>AD711+AD737</f>
        <v>87481.4</v>
      </c>
      <c r="AE710" s="571">
        <f>AE711</f>
        <v>78401.2</v>
      </c>
      <c r="AF710" s="571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275</v>
      </c>
      <c r="Y711" s="566" t="s">
        <v>453</v>
      </c>
      <c r="Z711" s="623" t="s">
        <v>8</v>
      </c>
      <c r="AA711" s="568" t="s">
        <v>7</v>
      </c>
      <c r="AB711" s="569" t="s">
        <v>102</v>
      </c>
      <c r="AC711" s="575"/>
      <c r="AD711" s="571">
        <f>AD712+AD717</f>
        <v>83081.399999999994</v>
      </c>
      <c r="AE711" s="571">
        <f>AE712+AE717</f>
        <v>78401.2</v>
      </c>
      <c r="AF711" s="571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4" t="s">
        <v>278</v>
      </c>
      <c r="Y712" s="566" t="s">
        <v>453</v>
      </c>
      <c r="Z712" s="623" t="s">
        <v>8</v>
      </c>
      <c r="AA712" s="568" t="s">
        <v>7</v>
      </c>
      <c r="AB712" s="573" t="s">
        <v>119</v>
      </c>
      <c r="AC712" s="575"/>
      <c r="AD712" s="571">
        <f>AD713</f>
        <v>4942</v>
      </c>
      <c r="AE712" s="571">
        <f>AE713</f>
        <v>5020</v>
      </c>
      <c r="AF712" s="571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4" t="s">
        <v>279</v>
      </c>
      <c r="Y713" s="566" t="s">
        <v>453</v>
      </c>
      <c r="Z713" s="567" t="s">
        <v>8</v>
      </c>
      <c r="AA713" s="568" t="s">
        <v>7</v>
      </c>
      <c r="AB713" s="573" t="s">
        <v>494</v>
      </c>
      <c r="AC713" s="575"/>
      <c r="AD713" s="571">
        <f>AD714</f>
        <v>4942</v>
      </c>
      <c r="AE713" s="571">
        <f t="shared" ref="AE713:AF715" si="166">AE714</f>
        <v>5020</v>
      </c>
      <c r="AF713" s="571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6" t="s">
        <v>563</v>
      </c>
      <c r="Y714" s="566" t="s">
        <v>453</v>
      </c>
      <c r="Z714" s="567" t="s">
        <v>8</v>
      </c>
      <c r="AA714" s="568" t="s">
        <v>7</v>
      </c>
      <c r="AB714" s="569" t="s">
        <v>519</v>
      </c>
      <c r="AC714" s="575"/>
      <c r="AD714" s="571">
        <f>AD715</f>
        <v>4942</v>
      </c>
      <c r="AE714" s="571">
        <f t="shared" si="166"/>
        <v>5020</v>
      </c>
      <c r="AF714" s="571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5" t="s">
        <v>62</v>
      </c>
      <c r="Y715" s="591" t="s">
        <v>453</v>
      </c>
      <c r="Z715" s="567" t="s">
        <v>8</v>
      </c>
      <c r="AA715" s="568" t="s">
        <v>7</v>
      </c>
      <c r="AB715" s="569" t="s">
        <v>519</v>
      </c>
      <c r="AC715" s="575">
        <v>600</v>
      </c>
      <c r="AD715" s="571">
        <f>AD716</f>
        <v>4942</v>
      </c>
      <c r="AE715" s="571">
        <f t="shared" si="166"/>
        <v>5020</v>
      </c>
      <c r="AF715" s="571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5" t="s">
        <v>63</v>
      </c>
      <c r="Y716" s="591" t="s">
        <v>453</v>
      </c>
      <c r="Z716" s="567" t="s">
        <v>8</v>
      </c>
      <c r="AA716" s="568" t="s">
        <v>7</v>
      </c>
      <c r="AB716" s="569" t="s">
        <v>519</v>
      </c>
      <c r="AC716" s="575">
        <v>610</v>
      </c>
      <c r="AD716" s="571">
        <f>3836+1002+182-78</f>
        <v>4942</v>
      </c>
      <c r="AE716" s="571">
        <f>3836+1002+182</f>
        <v>5020</v>
      </c>
      <c r="AF716" s="571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4" t="s">
        <v>525</v>
      </c>
      <c r="Y717" s="566">
        <v>901</v>
      </c>
      <c r="Z717" s="623" t="s">
        <v>8</v>
      </c>
      <c r="AA717" s="568" t="s">
        <v>7</v>
      </c>
      <c r="AB717" s="573" t="s">
        <v>103</v>
      </c>
      <c r="AC717" s="593"/>
      <c r="AD717" s="602">
        <f>AD718+AD729</f>
        <v>78139.399999999994</v>
      </c>
      <c r="AE717" s="602">
        <f>AE718+AE729</f>
        <v>73381.2</v>
      </c>
      <c r="AF717" s="602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4" t="s">
        <v>567</v>
      </c>
      <c r="Y718" s="566">
        <v>901</v>
      </c>
      <c r="Z718" s="623" t="s">
        <v>8</v>
      </c>
      <c r="AA718" s="568" t="s">
        <v>7</v>
      </c>
      <c r="AB718" s="573" t="s">
        <v>527</v>
      </c>
      <c r="AC718" s="593"/>
      <c r="AD718" s="602">
        <f>AD722+AD719</f>
        <v>46599.499999999993</v>
      </c>
      <c r="AE718" s="602">
        <f>AE722+AE719</f>
        <v>41646.699999999997</v>
      </c>
      <c r="AF718" s="602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4" t="s">
        <v>772</v>
      </c>
      <c r="Y719" s="566">
        <v>901</v>
      </c>
      <c r="Z719" s="623" t="s">
        <v>8</v>
      </c>
      <c r="AA719" s="568" t="s">
        <v>7</v>
      </c>
      <c r="AB719" s="573" t="s">
        <v>773</v>
      </c>
      <c r="AC719" s="593"/>
      <c r="AD719" s="602">
        <f t="shared" ref="AD719:AF720" si="167">AD720</f>
        <v>4500</v>
      </c>
      <c r="AE719" s="602">
        <f t="shared" si="167"/>
        <v>0</v>
      </c>
      <c r="AF719" s="602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62</v>
      </c>
      <c r="Y720" s="566">
        <v>901</v>
      </c>
      <c r="Z720" s="623" t="s">
        <v>8</v>
      </c>
      <c r="AA720" s="568" t="s">
        <v>7</v>
      </c>
      <c r="AB720" s="573" t="s">
        <v>773</v>
      </c>
      <c r="AC720" s="575">
        <v>600</v>
      </c>
      <c r="AD720" s="602">
        <f t="shared" si="167"/>
        <v>4500</v>
      </c>
      <c r="AE720" s="602">
        <f t="shared" si="167"/>
        <v>0</v>
      </c>
      <c r="AF720" s="602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5" t="s">
        <v>63</v>
      </c>
      <c r="Y721" s="566">
        <v>901</v>
      </c>
      <c r="Z721" s="623" t="s">
        <v>8</v>
      </c>
      <c r="AA721" s="568" t="s">
        <v>7</v>
      </c>
      <c r="AB721" s="573" t="s">
        <v>773</v>
      </c>
      <c r="AC721" s="575">
        <v>610</v>
      </c>
      <c r="AD721" s="602">
        <v>4500</v>
      </c>
      <c r="AE721" s="602">
        <v>0</v>
      </c>
      <c r="AF721" s="602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4" t="s">
        <v>282</v>
      </c>
      <c r="Y722" s="566">
        <v>901</v>
      </c>
      <c r="Z722" s="623" t="s">
        <v>8</v>
      </c>
      <c r="AA722" s="568" t="s">
        <v>7</v>
      </c>
      <c r="AB722" s="573" t="s">
        <v>528</v>
      </c>
      <c r="AC722" s="650"/>
      <c r="AD722" s="693">
        <f>AD723+AD726</f>
        <v>42099.499999999993</v>
      </c>
      <c r="AE722" s="602">
        <f t="shared" ref="AE722:AF722" si="168">AE723+AE726</f>
        <v>41646.699999999997</v>
      </c>
      <c r="AF722" s="602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349</v>
      </c>
      <c r="Y723" s="566">
        <v>901</v>
      </c>
      <c r="Z723" s="623" t="s">
        <v>8</v>
      </c>
      <c r="AA723" s="568" t="s">
        <v>7</v>
      </c>
      <c r="AB723" s="573" t="s">
        <v>529</v>
      </c>
      <c r="AC723" s="651"/>
      <c r="AD723" s="602">
        <f t="shared" ref="AD723:AF724" si="169">AD724</f>
        <v>42009.499999999993</v>
      </c>
      <c r="AE723" s="602">
        <f t="shared" si="169"/>
        <v>41646.699999999997</v>
      </c>
      <c r="AF723" s="602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62</v>
      </c>
      <c r="Y724" s="566">
        <v>901</v>
      </c>
      <c r="Z724" s="623" t="s">
        <v>8</v>
      </c>
      <c r="AA724" s="568" t="s">
        <v>7</v>
      </c>
      <c r="AB724" s="573" t="s">
        <v>529</v>
      </c>
      <c r="AC724" s="575">
        <v>600</v>
      </c>
      <c r="AD724" s="602">
        <f t="shared" si="169"/>
        <v>42009.499999999993</v>
      </c>
      <c r="AE724" s="602">
        <f t="shared" si="169"/>
        <v>41646.699999999997</v>
      </c>
      <c r="AF724" s="602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63</v>
      </c>
      <c r="Y725" s="566">
        <v>901</v>
      </c>
      <c r="Z725" s="623" t="s">
        <v>8</v>
      </c>
      <c r="AA725" s="568" t="s">
        <v>7</v>
      </c>
      <c r="AB725" s="573" t="s">
        <v>529</v>
      </c>
      <c r="AC725" s="575">
        <v>610</v>
      </c>
      <c r="AD725" s="571">
        <f>54620.1-10000-2778.8+168.2</f>
        <v>42009.499999999993</v>
      </c>
      <c r="AE725" s="571">
        <f>54620.1-12973.4</f>
        <v>41646.699999999997</v>
      </c>
      <c r="AF725" s="571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2" t="s">
        <v>815</v>
      </c>
      <c r="Y726" s="11">
        <v>901</v>
      </c>
      <c r="Z726" s="2" t="s">
        <v>8</v>
      </c>
      <c r="AA726" s="505" t="s">
        <v>7</v>
      </c>
      <c r="AB726" s="160" t="s">
        <v>816</v>
      </c>
      <c r="AC726" s="447"/>
      <c r="AD726" s="687">
        <f>AD727</f>
        <v>90</v>
      </c>
      <c r="AE726" s="687">
        <f t="shared" ref="AE726:AF726" si="170">AE727</f>
        <v>0</v>
      </c>
      <c r="AF726" s="687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2" t="s">
        <v>62</v>
      </c>
      <c r="Y727" s="11">
        <v>901</v>
      </c>
      <c r="Z727" s="2" t="s">
        <v>8</v>
      </c>
      <c r="AA727" s="505" t="s">
        <v>7</v>
      </c>
      <c r="AB727" s="160" t="s">
        <v>816</v>
      </c>
      <c r="AC727" s="447">
        <v>600</v>
      </c>
      <c r="AD727" s="687">
        <f>AD728</f>
        <v>90</v>
      </c>
      <c r="AE727" s="687">
        <f t="shared" ref="AE727:AF727" si="171">AE728</f>
        <v>0</v>
      </c>
      <c r="AF727" s="687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2" t="s">
        <v>63</v>
      </c>
      <c r="Y728" s="11">
        <v>901</v>
      </c>
      <c r="Z728" s="2" t="s">
        <v>8</v>
      </c>
      <c r="AA728" s="505" t="s">
        <v>7</v>
      </c>
      <c r="AB728" s="160" t="s">
        <v>816</v>
      </c>
      <c r="AC728" s="447">
        <v>610</v>
      </c>
      <c r="AD728" s="687">
        <v>90</v>
      </c>
      <c r="AE728" s="687">
        <v>0</v>
      </c>
      <c r="AF728" s="687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530</v>
      </c>
      <c r="Y729" s="566">
        <v>901</v>
      </c>
      <c r="Z729" s="567" t="s">
        <v>8</v>
      </c>
      <c r="AA729" s="568" t="s">
        <v>7</v>
      </c>
      <c r="AB729" s="573" t="s">
        <v>531</v>
      </c>
      <c r="AC729" s="570"/>
      <c r="AD729" s="602">
        <f>AD730</f>
        <v>31539.899999999998</v>
      </c>
      <c r="AE729" s="602">
        <f>AE730</f>
        <v>31734.499999999996</v>
      </c>
      <c r="AF729" s="602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6" t="s">
        <v>159</v>
      </c>
      <c r="Y730" s="566">
        <v>901</v>
      </c>
      <c r="Z730" s="623" t="s">
        <v>8</v>
      </c>
      <c r="AA730" s="568" t="s">
        <v>7</v>
      </c>
      <c r="AB730" s="573" t="s">
        <v>532</v>
      </c>
      <c r="AC730" s="575"/>
      <c r="AD730" s="571">
        <f>AD731+AD735</f>
        <v>31539.899999999998</v>
      </c>
      <c r="AE730" s="571">
        <f>AE731+AE735</f>
        <v>31734.499999999996</v>
      </c>
      <c r="AF730" s="571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5" t="s">
        <v>62</v>
      </c>
      <c r="Y731" s="566">
        <v>901</v>
      </c>
      <c r="Z731" s="623" t="s">
        <v>8</v>
      </c>
      <c r="AA731" s="568" t="s">
        <v>7</v>
      </c>
      <c r="AB731" s="573" t="s">
        <v>532</v>
      </c>
      <c r="AC731" s="575">
        <v>600</v>
      </c>
      <c r="AD731" s="571">
        <f>AD732+AD733+AD734</f>
        <v>31163.599999999999</v>
      </c>
      <c r="AE731" s="571">
        <f>AE732+AE733+AE734</f>
        <v>31358.199999999997</v>
      </c>
      <c r="AF731" s="571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5" t="s">
        <v>63</v>
      </c>
      <c r="Y732" s="566">
        <v>901</v>
      </c>
      <c r="Z732" s="623" t="s">
        <v>8</v>
      </c>
      <c r="AA732" s="568" t="s">
        <v>7</v>
      </c>
      <c r="AB732" s="573" t="s">
        <v>532</v>
      </c>
      <c r="AC732" s="575">
        <v>610</v>
      </c>
      <c r="AD732" s="571">
        <f>629.3+16498.1+10000+2778.8</f>
        <v>29906.199999999997</v>
      </c>
      <c r="AE732" s="571">
        <f>629.3+16498.1+12973.4</f>
        <v>30100.799999999996</v>
      </c>
      <c r="AF732" s="571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132</v>
      </c>
      <c r="Y733" s="566">
        <v>901</v>
      </c>
      <c r="Z733" s="623" t="s">
        <v>8</v>
      </c>
      <c r="AA733" s="568" t="s">
        <v>7</v>
      </c>
      <c r="AB733" s="573" t="s">
        <v>532</v>
      </c>
      <c r="AC733" s="575">
        <v>620</v>
      </c>
      <c r="AD733" s="571">
        <v>628.70000000000005</v>
      </c>
      <c r="AE733" s="571">
        <v>628.70000000000005</v>
      </c>
      <c r="AF733" s="571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392</v>
      </c>
      <c r="Y734" s="566">
        <v>901</v>
      </c>
      <c r="Z734" s="623" t="s">
        <v>8</v>
      </c>
      <c r="AA734" s="568" t="s">
        <v>7</v>
      </c>
      <c r="AB734" s="573" t="s">
        <v>532</v>
      </c>
      <c r="AC734" s="575">
        <v>630</v>
      </c>
      <c r="AD734" s="571">
        <v>628.70000000000005</v>
      </c>
      <c r="AE734" s="571">
        <v>628.70000000000005</v>
      </c>
      <c r="AF734" s="571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5" t="s">
        <v>42</v>
      </c>
      <c r="Y735" s="566">
        <v>901</v>
      </c>
      <c r="Z735" s="623" t="s">
        <v>8</v>
      </c>
      <c r="AA735" s="568" t="s">
        <v>7</v>
      </c>
      <c r="AB735" s="573" t="s">
        <v>532</v>
      </c>
      <c r="AC735" s="575">
        <v>800</v>
      </c>
      <c r="AD735" s="571">
        <f>AD736</f>
        <v>376.3</v>
      </c>
      <c r="AE735" s="571">
        <f>AE736</f>
        <v>376.3</v>
      </c>
      <c r="AF735" s="571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5" t="s">
        <v>123</v>
      </c>
      <c r="Y736" s="566">
        <v>901</v>
      </c>
      <c r="Z736" s="623" t="s">
        <v>8</v>
      </c>
      <c r="AA736" s="568" t="s">
        <v>7</v>
      </c>
      <c r="AB736" s="573" t="s">
        <v>532</v>
      </c>
      <c r="AC736" s="575">
        <v>810</v>
      </c>
      <c r="AD736" s="571">
        <v>376.3</v>
      </c>
      <c r="AE736" s="571">
        <v>376.3</v>
      </c>
      <c r="AF736" s="571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2" t="s">
        <v>165</v>
      </c>
      <c r="Y737" s="566">
        <v>901</v>
      </c>
      <c r="Z737" s="623" t="s">
        <v>8</v>
      </c>
      <c r="AA737" s="568" t="s">
        <v>7</v>
      </c>
      <c r="AB737" s="569" t="s">
        <v>104</v>
      </c>
      <c r="AC737" s="575"/>
      <c r="AD737" s="571">
        <f t="shared" ref="AD737:AF741" si="172">AD738</f>
        <v>4400</v>
      </c>
      <c r="AE737" s="571">
        <f t="shared" si="172"/>
        <v>0</v>
      </c>
      <c r="AF737" s="571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4" t="s">
        <v>383</v>
      </c>
      <c r="Y738" s="566">
        <v>901</v>
      </c>
      <c r="Z738" s="623" t="s">
        <v>8</v>
      </c>
      <c r="AA738" s="568" t="s">
        <v>7</v>
      </c>
      <c r="AB738" s="618" t="s">
        <v>106</v>
      </c>
      <c r="AC738" s="652"/>
      <c r="AD738" s="571">
        <f t="shared" si="172"/>
        <v>4400</v>
      </c>
      <c r="AE738" s="571">
        <f t="shared" si="172"/>
        <v>0</v>
      </c>
      <c r="AF738" s="571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5" t="s">
        <v>624</v>
      </c>
      <c r="Y739" s="566">
        <v>901</v>
      </c>
      <c r="Z739" s="623" t="s">
        <v>8</v>
      </c>
      <c r="AA739" s="568" t="s">
        <v>7</v>
      </c>
      <c r="AB739" s="618" t="s">
        <v>127</v>
      </c>
      <c r="AC739" s="653"/>
      <c r="AD739" s="571">
        <f t="shared" si="172"/>
        <v>4400</v>
      </c>
      <c r="AE739" s="571">
        <f t="shared" si="172"/>
        <v>0</v>
      </c>
      <c r="AF739" s="571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5" t="s">
        <v>178</v>
      </c>
      <c r="Y740" s="566">
        <v>901</v>
      </c>
      <c r="Z740" s="623" t="s">
        <v>8</v>
      </c>
      <c r="AA740" s="568" t="s">
        <v>7</v>
      </c>
      <c r="AB740" s="618" t="s">
        <v>179</v>
      </c>
      <c r="AC740" s="652"/>
      <c r="AD740" s="571">
        <f t="shared" si="172"/>
        <v>4400</v>
      </c>
      <c r="AE740" s="571">
        <f t="shared" si="172"/>
        <v>0</v>
      </c>
      <c r="AF740" s="571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62</v>
      </c>
      <c r="Y741" s="566">
        <v>901</v>
      </c>
      <c r="Z741" s="623" t="s">
        <v>8</v>
      </c>
      <c r="AA741" s="568" t="s">
        <v>7</v>
      </c>
      <c r="AB741" s="618" t="s">
        <v>179</v>
      </c>
      <c r="AC741" s="575">
        <v>600</v>
      </c>
      <c r="AD741" s="571">
        <f t="shared" si="172"/>
        <v>4400</v>
      </c>
      <c r="AE741" s="571">
        <f t="shared" si="172"/>
        <v>0</v>
      </c>
      <c r="AF741" s="571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63</v>
      </c>
      <c r="Y742" s="566">
        <v>901</v>
      </c>
      <c r="Z742" s="623" t="s">
        <v>8</v>
      </c>
      <c r="AA742" s="568" t="s">
        <v>7</v>
      </c>
      <c r="AB742" s="618" t="s">
        <v>179</v>
      </c>
      <c r="AC742" s="575">
        <v>610</v>
      </c>
      <c r="AD742" s="571">
        <v>4400</v>
      </c>
      <c r="AE742" s="571">
        <v>0</v>
      </c>
      <c r="AF742" s="571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138</v>
      </c>
      <c r="Y743" s="566">
        <v>901</v>
      </c>
      <c r="Z743" s="567" t="s">
        <v>8</v>
      </c>
      <c r="AA743" s="568" t="s">
        <v>8</v>
      </c>
      <c r="AB743" s="573"/>
      <c r="AC743" s="575"/>
      <c r="AD743" s="571">
        <f t="shared" ref="AD743:AD748" si="173">AD744</f>
        <v>1038.7</v>
      </c>
      <c r="AE743" s="571">
        <f t="shared" ref="AE743:AF748" si="174">AE744</f>
        <v>957</v>
      </c>
      <c r="AF743" s="571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4" t="s">
        <v>312</v>
      </c>
      <c r="Y744" s="566">
        <v>901</v>
      </c>
      <c r="Z744" s="567" t="s">
        <v>8</v>
      </c>
      <c r="AA744" s="568" t="s">
        <v>8</v>
      </c>
      <c r="AB744" s="573" t="s">
        <v>134</v>
      </c>
      <c r="AC744" s="575"/>
      <c r="AD744" s="571">
        <f t="shared" si="173"/>
        <v>1038.7</v>
      </c>
      <c r="AE744" s="571">
        <f t="shared" si="174"/>
        <v>957</v>
      </c>
      <c r="AF744" s="571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4" t="s">
        <v>321</v>
      </c>
      <c r="Y745" s="566">
        <v>901</v>
      </c>
      <c r="Z745" s="607" t="s">
        <v>8</v>
      </c>
      <c r="AA745" s="608" t="s">
        <v>8</v>
      </c>
      <c r="AB745" s="573" t="s">
        <v>322</v>
      </c>
      <c r="AC745" s="575"/>
      <c r="AD745" s="571">
        <f t="shared" si="173"/>
        <v>1038.7</v>
      </c>
      <c r="AE745" s="571">
        <f t="shared" si="174"/>
        <v>957</v>
      </c>
      <c r="AF745" s="571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8" t="s">
        <v>641</v>
      </c>
      <c r="Y746" s="566">
        <v>901</v>
      </c>
      <c r="Z746" s="607" t="s">
        <v>8</v>
      </c>
      <c r="AA746" s="608" t="s">
        <v>8</v>
      </c>
      <c r="AB746" s="654" t="s">
        <v>643</v>
      </c>
      <c r="AC746" s="621"/>
      <c r="AD746" s="571">
        <f t="shared" si="173"/>
        <v>1038.7</v>
      </c>
      <c r="AE746" s="571">
        <f t="shared" si="174"/>
        <v>957</v>
      </c>
      <c r="AF746" s="571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8" t="s">
        <v>642</v>
      </c>
      <c r="Y747" s="566">
        <v>901</v>
      </c>
      <c r="Z747" s="567" t="s">
        <v>8</v>
      </c>
      <c r="AA747" s="568" t="s">
        <v>8</v>
      </c>
      <c r="AB747" s="654" t="s">
        <v>644</v>
      </c>
      <c r="AC747" s="621"/>
      <c r="AD747" s="571">
        <f t="shared" si="173"/>
        <v>1038.7</v>
      </c>
      <c r="AE747" s="571">
        <f t="shared" si="174"/>
        <v>957</v>
      </c>
      <c r="AF747" s="571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5" t="s">
        <v>62</v>
      </c>
      <c r="Y748" s="566">
        <v>901</v>
      </c>
      <c r="Z748" s="607" t="s">
        <v>8</v>
      </c>
      <c r="AA748" s="608" t="s">
        <v>8</v>
      </c>
      <c r="AB748" s="654" t="s">
        <v>644</v>
      </c>
      <c r="AC748" s="575">
        <v>600</v>
      </c>
      <c r="AD748" s="571">
        <f t="shared" si="173"/>
        <v>1038.7</v>
      </c>
      <c r="AE748" s="571">
        <f t="shared" si="174"/>
        <v>957</v>
      </c>
      <c r="AF748" s="571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63</v>
      </c>
      <c r="Y749" s="566">
        <v>901</v>
      </c>
      <c r="Z749" s="607" t="s">
        <v>8</v>
      </c>
      <c r="AA749" s="608" t="s">
        <v>8</v>
      </c>
      <c r="AB749" s="654" t="s">
        <v>644</v>
      </c>
      <c r="AC749" s="575">
        <v>610</v>
      </c>
      <c r="AD749" s="571">
        <f>957+81.7</f>
        <v>1038.7</v>
      </c>
      <c r="AE749" s="571">
        <v>957</v>
      </c>
      <c r="AF749" s="571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38</v>
      </c>
      <c r="Y750" s="566">
        <v>901</v>
      </c>
      <c r="Z750" s="567" t="s">
        <v>8</v>
      </c>
      <c r="AA750" s="568" t="s">
        <v>22</v>
      </c>
      <c r="AB750" s="569"/>
      <c r="AC750" s="575"/>
      <c r="AD750" s="571">
        <f>AD751+AD769+AD779</f>
        <v>29577.1</v>
      </c>
      <c r="AE750" s="571">
        <f>AE751+AE769+AE779</f>
        <v>28939.599999999999</v>
      </c>
      <c r="AF750" s="571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4" t="s">
        <v>275</v>
      </c>
      <c r="Y751" s="566">
        <v>901</v>
      </c>
      <c r="Z751" s="567" t="s">
        <v>8</v>
      </c>
      <c r="AA751" s="568" t="s">
        <v>22</v>
      </c>
      <c r="AB751" s="569" t="s">
        <v>102</v>
      </c>
      <c r="AC751" s="570"/>
      <c r="AD751" s="571">
        <f t="shared" ref="AD751:AF752" si="175">AD752</f>
        <v>26188.1</v>
      </c>
      <c r="AE751" s="571">
        <f t="shared" si="175"/>
        <v>24533.599999999999</v>
      </c>
      <c r="AF751" s="571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4" t="s">
        <v>389</v>
      </c>
      <c r="Y752" s="566" t="s">
        <v>453</v>
      </c>
      <c r="Z752" s="567" t="s">
        <v>8</v>
      </c>
      <c r="AA752" s="568" t="s">
        <v>22</v>
      </c>
      <c r="AB752" s="573" t="s">
        <v>533</v>
      </c>
      <c r="AC752" s="575"/>
      <c r="AD752" s="571">
        <f t="shared" si="175"/>
        <v>26188.1</v>
      </c>
      <c r="AE752" s="571">
        <f t="shared" si="175"/>
        <v>24533.599999999999</v>
      </c>
      <c r="AF752" s="571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4" t="s">
        <v>283</v>
      </c>
      <c r="Y753" s="566" t="s">
        <v>453</v>
      </c>
      <c r="Z753" s="567" t="s">
        <v>8</v>
      </c>
      <c r="AA753" s="568" t="s">
        <v>22</v>
      </c>
      <c r="AB753" s="573" t="s">
        <v>534</v>
      </c>
      <c r="AC753" s="575"/>
      <c r="AD753" s="571">
        <f>AD754+AD766</f>
        <v>26188.1</v>
      </c>
      <c r="AE753" s="571">
        <f>AE754+AE766</f>
        <v>24533.599999999999</v>
      </c>
      <c r="AF753" s="571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6" t="s">
        <v>212</v>
      </c>
      <c r="Y754" s="566" t="s">
        <v>453</v>
      </c>
      <c r="Z754" s="567" t="s">
        <v>8</v>
      </c>
      <c r="AA754" s="568" t="s">
        <v>22</v>
      </c>
      <c r="AB754" s="573" t="s">
        <v>535</v>
      </c>
      <c r="AC754" s="575"/>
      <c r="AD754" s="571">
        <f>AD755+AD760+AD763</f>
        <v>26188.1</v>
      </c>
      <c r="AE754" s="571">
        <f>AE755+AE760+AE763</f>
        <v>24345.699999999997</v>
      </c>
      <c r="AF754" s="571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5" t="s">
        <v>213</v>
      </c>
      <c r="Y755" s="566" t="s">
        <v>453</v>
      </c>
      <c r="Z755" s="567" t="s">
        <v>8</v>
      </c>
      <c r="AA755" s="568" t="s">
        <v>22</v>
      </c>
      <c r="AB755" s="573" t="s">
        <v>536</v>
      </c>
      <c r="AC755" s="575"/>
      <c r="AD755" s="571">
        <f>AD756+AD758</f>
        <v>1435.8</v>
      </c>
      <c r="AE755" s="571">
        <f>AE756+AE758</f>
        <v>1389.3</v>
      </c>
      <c r="AF755" s="571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5" t="s">
        <v>122</v>
      </c>
      <c r="Y756" s="566" t="s">
        <v>453</v>
      </c>
      <c r="Z756" s="567" t="s">
        <v>8</v>
      </c>
      <c r="AA756" s="568" t="s">
        <v>22</v>
      </c>
      <c r="AB756" s="573" t="s">
        <v>536</v>
      </c>
      <c r="AC756" s="575">
        <v>200</v>
      </c>
      <c r="AD756" s="571">
        <f>AD757</f>
        <v>1435.7</v>
      </c>
      <c r="AE756" s="571">
        <f>AE757</f>
        <v>1389.3</v>
      </c>
      <c r="AF756" s="571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5" t="s">
        <v>53</v>
      </c>
      <c r="Y757" s="566" t="s">
        <v>453</v>
      </c>
      <c r="Z757" s="567" t="s">
        <v>8</v>
      </c>
      <c r="AA757" s="568" t="s">
        <v>22</v>
      </c>
      <c r="AB757" s="573" t="s">
        <v>536</v>
      </c>
      <c r="AC757" s="575">
        <v>240</v>
      </c>
      <c r="AD757" s="571">
        <f>1389.3+46.5-0.1</f>
        <v>1435.7</v>
      </c>
      <c r="AE757" s="571">
        <v>1389.3</v>
      </c>
      <c r="AF757" s="571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5" t="s">
        <v>42</v>
      </c>
      <c r="Y758" s="566" t="s">
        <v>453</v>
      </c>
      <c r="Z758" s="567" t="s">
        <v>8</v>
      </c>
      <c r="AA758" s="568" t="s">
        <v>22</v>
      </c>
      <c r="AB758" s="573" t="s">
        <v>536</v>
      </c>
      <c r="AC758" s="575">
        <v>800</v>
      </c>
      <c r="AD758" s="571">
        <f>AD759</f>
        <v>0.1</v>
      </c>
      <c r="AE758" s="571">
        <f>AE759</f>
        <v>0</v>
      </c>
      <c r="AF758" s="571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59</v>
      </c>
      <c r="Y759" s="566" t="s">
        <v>453</v>
      </c>
      <c r="Z759" s="567" t="s">
        <v>8</v>
      </c>
      <c r="AA759" s="568" t="s">
        <v>22</v>
      </c>
      <c r="AB759" s="573" t="s">
        <v>536</v>
      </c>
      <c r="AC759" s="575">
        <v>850</v>
      </c>
      <c r="AD759" s="571">
        <v>0.1</v>
      </c>
      <c r="AE759" s="571">
        <v>0</v>
      </c>
      <c r="AF759" s="571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375</v>
      </c>
      <c r="Y760" s="566" t="s">
        <v>453</v>
      </c>
      <c r="Z760" s="567" t="s">
        <v>8</v>
      </c>
      <c r="AA760" s="568" t="s">
        <v>22</v>
      </c>
      <c r="AB760" s="573" t="s">
        <v>537</v>
      </c>
      <c r="AC760" s="575"/>
      <c r="AD760" s="571">
        <f t="shared" ref="AD760:AF761" si="176">AD761</f>
        <v>9803.5</v>
      </c>
      <c r="AE760" s="571">
        <f t="shared" si="176"/>
        <v>9803.5</v>
      </c>
      <c r="AF760" s="571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41</v>
      </c>
      <c r="Y761" s="566" t="s">
        <v>453</v>
      </c>
      <c r="Z761" s="567" t="s">
        <v>8</v>
      </c>
      <c r="AA761" s="568" t="s">
        <v>22</v>
      </c>
      <c r="AB761" s="573" t="s">
        <v>537</v>
      </c>
      <c r="AC761" s="575">
        <v>100</v>
      </c>
      <c r="AD761" s="571">
        <f t="shared" si="176"/>
        <v>9803.5</v>
      </c>
      <c r="AE761" s="571">
        <f t="shared" si="176"/>
        <v>9803.5</v>
      </c>
      <c r="AF761" s="571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5" t="s">
        <v>98</v>
      </c>
      <c r="Y762" s="566" t="s">
        <v>453</v>
      </c>
      <c r="Z762" s="567" t="s">
        <v>8</v>
      </c>
      <c r="AA762" s="568" t="s">
        <v>22</v>
      </c>
      <c r="AB762" s="573" t="s">
        <v>537</v>
      </c>
      <c r="AC762" s="575">
        <v>120</v>
      </c>
      <c r="AD762" s="571">
        <v>9803.5</v>
      </c>
      <c r="AE762" s="571">
        <v>9803.5</v>
      </c>
      <c r="AF762" s="571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5" t="s">
        <v>284</v>
      </c>
      <c r="Y763" s="566" t="s">
        <v>453</v>
      </c>
      <c r="Z763" s="567" t="s">
        <v>8</v>
      </c>
      <c r="AA763" s="568" t="s">
        <v>22</v>
      </c>
      <c r="AB763" s="573" t="s">
        <v>538</v>
      </c>
      <c r="AC763" s="575"/>
      <c r="AD763" s="571">
        <f t="shared" ref="AD763:AF764" si="177">AD764</f>
        <v>14948.8</v>
      </c>
      <c r="AE763" s="571">
        <f t="shared" si="177"/>
        <v>13152.9</v>
      </c>
      <c r="AF763" s="571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5" t="s">
        <v>41</v>
      </c>
      <c r="Y764" s="566" t="s">
        <v>453</v>
      </c>
      <c r="Z764" s="567" t="s">
        <v>8</v>
      </c>
      <c r="AA764" s="568" t="s">
        <v>22</v>
      </c>
      <c r="AB764" s="573" t="s">
        <v>538</v>
      </c>
      <c r="AC764" s="575">
        <v>100</v>
      </c>
      <c r="AD764" s="571">
        <f t="shared" si="177"/>
        <v>14948.8</v>
      </c>
      <c r="AE764" s="571">
        <f t="shared" si="177"/>
        <v>13152.9</v>
      </c>
      <c r="AF764" s="571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5" t="s">
        <v>98</v>
      </c>
      <c r="Y765" s="566" t="s">
        <v>453</v>
      </c>
      <c r="Z765" s="567" t="s">
        <v>8</v>
      </c>
      <c r="AA765" s="568" t="s">
        <v>22</v>
      </c>
      <c r="AB765" s="573" t="s">
        <v>538</v>
      </c>
      <c r="AC765" s="575">
        <v>120</v>
      </c>
      <c r="AD765" s="571">
        <f>13152.9+1795.9</f>
        <v>14948.8</v>
      </c>
      <c r="AE765" s="571">
        <v>13152.9</v>
      </c>
      <c r="AF765" s="571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285</v>
      </c>
      <c r="Y766" s="566" t="s">
        <v>453</v>
      </c>
      <c r="Z766" s="567" t="s">
        <v>8</v>
      </c>
      <c r="AA766" s="568" t="s">
        <v>22</v>
      </c>
      <c r="AB766" s="573" t="s">
        <v>539</v>
      </c>
      <c r="AC766" s="575"/>
      <c r="AD766" s="571">
        <f t="shared" ref="AD766:AF767" si="178">AD767</f>
        <v>0</v>
      </c>
      <c r="AE766" s="571">
        <f t="shared" si="178"/>
        <v>187.9</v>
      </c>
      <c r="AF766" s="571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122</v>
      </c>
      <c r="Y767" s="566" t="s">
        <v>453</v>
      </c>
      <c r="Z767" s="567" t="s">
        <v>8</v>
      </c>
      <c r="AA767" s="568" t="s">
        <v>22</v>
      </c>
      <c r="AB767" s="573" t="s">
        <v>539</v>
      </c>
      <c r="AC767" s="575">
        <v>200</v>
      </c>
      <c r="AD767" s="571">
        <f t="shared" si="178"/>
        <v>0</v>
      </c>
      <c r="AE767" s="571">
        <f t="shared" si="178"/>
        <v>187.9</v>
      </c>
      <c r="AF767" s="571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53</v>
      </c>
      <c r="Y768" s="566" t="s">
        <v>453</v>
      </c>
      <c r="Z768" s="567" t="s">
        <v>8</v>
      </c>
      <c r="AA768" s="568" t="s">
        <v>22</v>
      </c>
      <c r="AB768" s="573" t="s">
        <v>539</v>
      </c>
      <c r="AC768" s="575">
        <v>240</v>
      </c>
      <c r="AD768" s="571">
        <f>187.9-187.9</f>
        <v>0</v>
      </c>
      <c r="AE768" s="571">
        <v>187.9</v>
      </c>
      <c r="AF768" s="571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2" t="s">
        <v>306</v>
      </c>
      <c r="Y769" s="566" t="s">
        <v>453</v>
      </c>
      <c r="Z769" s="567" t="s">
        <v>8</v>
      </c>
      <c r="AA769" s="568" t="s">
        <v>22</v>
      </c>
      <c r="AB769" s="573" t="s">
        <v>111</v>
      </c>
      <c r="AC769" s="575"/>
      <c r="AD769" s="571">
        <f t="shared" ref="AD769:AF771" si="179">AD770</f>
        <v>3389</v>
      </c>
      <c r="AE769" s="571">
        <f t="shared" si="179"/>
        <v>3469</v>
      </c>
      <c r="AF769" s="571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2" t="s">
        <v>310</v>
      </c>
      <c r="Y770" s="566" t="s">
        <v>453</v>
      </c>
      <c r="Z770" s="567" t="s">
        <v>8</v>
      </c>
      <c r="AA770" s="568" t="s">
        <v>22</v>
      </c>
      <c r="AB770" s="573" t="s">
        <v>112</v>
      </c>
      <c r="AC770" s="575"/>
      <c r="AD770" s="571">
        <f t="shared" si="179"/>
        <v>3389</v>
      </c>
      <c r="AE770" s="571">
        <f t="shared" si="179"/>
        <v>3469</v>
      </c>
      <c r="AF770" s="571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7" t="s">
        <v>569</v>
      </c>
      <c r="Y771" s="566" t="s">
        <v>453</v>
      </c>
      <c r="Z771" s="567" t="s">
        <v>8</v>
      </c>
      <c r="AA771" s="568" t="s">
        <v>22</v>
      </c>
      <c r="AB771" s="573" t="s">
        <v>555</v>
      </c>
      <c r="AC771" s="575"/>
      <c r="AD771" s="571">
        <f>AD772</f>
        <v>3389</v>
      </c>
      <c r="AE771" s="571">
        <f t="shared" si="179"/>
        <v>3469</v>
      </c>
      <c r="AF771" s="571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7" t="s">
        <v>311</v>
      </c>
      <c r="Y772" s="566" t="s">
        <v>453</v>
      </c>
      <c r="Z772" s="567" t="s">
        <v>8</v>
      </c>
      <c r="AA772" s="568" t="s">
        <v>22</v>
      </c>
      <c r="AB772" s="573" t="s">
        <v>557</v>
      </c>
      <c r="AC772" s="575"/>
      <c r="AD772" s="571">
        <f>AD776+AD773</f>
        <v>3389</v>
      </c>
      <c r="AE772" s="571">
        <f>AE776+AE773</f>
        <v>3469</v>
      </c>
      <c r="AF772" s="571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7" t="s">
        <v>332</v>
      </c>
      <c r="Y773" s="566" t="s">
        <v>453</v>
      </c>
      <c r="Z773" s="567" t="s">
        <v>8</v>
      </c>
      <c r="AA773" s="568" t="s">
        <v>22</v>
      </c>
      <c r="AB773" s="573" t="s">
        <v>558</v>
      </c>
      <c r="AC773" s="575"/>
      <c r="AD773" s="571">
        <f t="shared" ref="AD773:AF774" si="180">AD774</f>
        <v>1689</v>
      </c>
      <c r="AE773" s="571">
        <f t="shared" si="180"/>
        <v>1719</v>
      </c>
      <c r="AF773" s="571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62</v>
      </c>
      <c r="Y774" s="566" t="s">
        <v>453</v>
      </c>
      <c r="Z774" s="567" t="s">
        <v>8</v>
      </c>
      <c r="AA774" s="568" t="s">
        <v>22</v>
      </c>
      <c r="AB774" s="573" t="s">
        <v>558</v>
      </c>
      <c r="AC774" s="575">
        <v>600</v>
      </c>
      <c r="AD774" s="571">
        <f t="shared" si="180"/>
        <v>1689</v>
      </c>
      <c r="AE774" s="571">
        <f t="shared" si="180"/>
        <v>1719</v>
      </c>
      <c r="AF774" s="571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63</v>
      </c>
      <c r="Y775" s="566" t="s">
        <v>453</v>
      </c>
      <c r="Z775" s="567" t="s">
        <v>8</v>
      </c>
      <c r="AA775" s="568" t="s">
        <v>22</v>
      </c>
      <c r="AB775" s="573" t="s">
        <v>558</v>
      </c>
      <c r="AC775" s="575">
        <v>610</v>
      </c>
      <c r="AD775" s="571">
        <f>650+1039</f>
        <v>1689</v>
      </c>
      <c r="AE775" s="571">
        <f>680+1039</f>
        <v>1719</v>
      </c>
      <c r="AF775" s="571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333</v>
      </c>
      <c r="Y776" s="566" t="s">
        <v>453</v>
      </c>
      <c r="Z776" s="567" t="s">
        <v>8</v>
      </c>
      <c r="AA776" s="568" t="s">
        <v>22</v>
      </c>
      <c r="AB776" s="573" t="s">
        <v>559</v>
      </c>
      <c r="AC776" s="575"/>
      <c r="AD776" s="571">
        <f t="shared" ref="AD776:AF777" si="181">AD777</f>
        <v>1700</v>
      </c>
      <c r="AE776" s="571">
        <f t="shared" si="181"/>
        <v>1750</v>
      </c>
      <c r="AF776" s="571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62</v>
      </c>
      <c r="Y777" s="566" t="s">
        <v>453</v>
      </c>
      <c r="Z777" s="567" t="s">
        <v>8</v>
      </c>
      <c r="AA777" s="568" t="s">
        <v>22</v>
      </c>
      <c r="AB777" s="573" t="s">
        <v>559</v>
      </c>
      <c r="AC777" s="575">
        <v>600</v>
      </c>
      <c r="AD777" s="571">
        <f t="shared" si="181"/>
        <v>1700</v>
      </c>
      <c r="AE777" s="571">
        <f t="shared" si="181"/>
        <v>1750</v>
      </c>
      <c r="AF777" s="571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63</v>
      </c>
      <c r="Y778" s="566" t="s">
        <v>453</v>
      </c>
      <c r="Z778" s="567" t="s">
        <v>8</v>
      </c>
      <c r="AA778" s="568" t="s">
        <v>22</v>
      </c>
      <c r="AB778" s="573" t="s">
        <v>559</v>
      </c>
      <c r="AC778" s="575">
        <v>610</v>
      </c>
      <c r="AD778" s="571">
        <f>600+1100</f>
        <v>1700</v>
      </c>
      <c r="AE778" s="571">
        <f>650+1100</f>
        <v>1750</v>
      </c>
      <c r="AF778" s="571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2" t="s">
        <v>243</v>
      </c>
      <c r="Y779" s="566" t="s">
        <v>453</v>
      </c>
      <c r="Z779" s="567" t="s">
        <v>8</v>
      </c>
      <c r="AA779" s="568" t="s">
        <v>22</v>
      </c>
      <c r="AB779" s="573" t="s">
        <v>244</v>
      </c>
      <c r="AC779" s="647"/>
      <c r="AD779" s="571">
        <f t="shared" ref="AD779:AF783" si="182">AD780</f>
        <v>0</v>
      </c>
      <c r="AE779" s="571">
        <f t="shared" si="182"/>
        <v>937</v>
      </c>
      <c r="AF779" s="571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2" t="s">
        <v>248</v>
      </c>
      <c r="Y780" s="566" t="s">
        <v>453</v>
      </c>
      <c r="Z780" s="567" t="s">
        <v>8</v>
      </c>
      <c r="AA780" s="568" t="s">
        <v>22</v>
      </c>
      <c r="AB780" s="573" t="s">
        <v>249</v>
      </c>
      <c r="AC780" s="647"/>
      <c r="AD780" s="571">
        <f t="shared" si="182"/>
        <v>0</v>
      </c>
      <c r="AE780" s="571">
        <f t="shared" si="182"/>
        <v>937</v>
      </c>
      <c r="AF780" s="571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364</v>
      </c>
      <c r="Y781" s="566" t="s">
        <v>453</v>
      </c>
      <c r="Z781" s="567" t="s">
        <v>8</v>
      </c>
      <c r="AA781" s="568" t="s">
        <v>22</v>
      </c>
      <c r="AB781" s="573" t="s">
        <v>365</v>
      </c>
      <c r="AC781" s="570"/>
      <c r="AD781" s="571">
        <f t="shared" si="182"/>
        <v>0</v>
      </c>
      <c r="AE781" s="571">
        <f t="shared" si="182"/>
        <v>937</v>
      </c>
      <c r="AF781" s="571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695</v>
      </c>
      <c r="Y782" s="566" t="s">
        <v>453</v>
      </c>
      <c r="Z782" s="567" t="s">
        <v>8</v>
      </c>
      <c r="AA782" s="568" t="s">
        <v>22</v>
      </c>
      <c r="AB782" s="655" t="s">
        <v>709</v>
      </c>
      <c r="AC782" s="570"/>
      <c r="AD782" s="571">
        <f t="shared" si="182"/>
        <v>0</v>
      </c>
      <c r="AE782" s="571">
        <f t="shared" si="182"/>
        <v>937</v>
      </c>
      <c r="AF782" s="571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122</v>
      </c>
      <c r="Y783" s="566" t="s">
        <v>453</v>
      </c>
      <c r="Z783" s="567" t="s">
        <v>8</v>
      </c>
      <c r="AA783" s="568" t="s">
        <v>22</v>
      </c>
      <c r="AB783" s="655" t="s">
        <v>709</v>
      </c>
      <c r="AC783" s="570">
        <v>200</v>
      </c>
      <c r="AD783" s="571">
        <f t="shared" si="182"/>
        <v>0</v>
      </c>
      <c r="AE783" s="571">
        <f t="shared" si="182"/>
        <v>937</v>
      </c>
      <c r="AF783" s="571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53</v>
      </c>
      <c r="Y784" s="566" t="s">
        <v>453</v>
      </c>
      <c r="Z784" s="567" t="s">
        <v>8</v>
      </c>
      <c r="AA784" s="568" t="s">
        <v>22</v>
      </c>
      <c r="AB784" s="655" t="s">
        <v>709</v>
      </c>
      <c r="AC784" s="570">
        <v>240</v>
      </c>
      <c r="AD784" s="571">
        <v>0</v>
      </c>
      <c r="AE784" s="571">
        <f>937</f>
        <v>937</v>
      </c>
      <c r="AF784" s="571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8" t="s">
        <v>21</v>
      </c>
      <c r="Y785" s="559" t="s">
        <v>453</v>
      </c>
      <c r="Z785" s="598" t="s">
        <v>16</v>
      </c>
      <c r="AA785" s="622"/>
      <c r="AB785" s="562"/>
      <c r="AC785" s="570"/>
      <c r="AD785" s="571">
        <f t="shared" ref="AD785:AD792" si="183">AD786</f>
        <v>1200</v>
      </c>
      <c r="AE785" s="571">
        <f t="shared" ref="AE785:AF787" si="184">AE786</f>
        <v>0</v>
      </c>
      <c r="AF785" s="571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66</v>
      </c>
      <c r="Y786" s="559" t="s">
        <v>453</v>
      </c>
      <c r="Z786" s="567" t="s">
        <v>16</v>
      </c>
      <c r="AA786" s="568" t="s">
        <v>29</v>
      </c>
      <c r="AB786" s="569"/>
      <c r="AC786" s="570"/>
      <c r="AD786" s="571">
        <f t="shared" si="183"/>
        <v>1200</v>
      </c>
      <c r="AE786" s="571">
        <f t="shared" si="184"/>
        <v>0</v>
      </c>
      <c r="AF786" s="571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4" t="s">
        <v>635</v>
      </c>
      <c r="Y787" s="566" t="s">
        <v>453</v>
      </c>
      <c r="Z787" s="567" t="s">
        <v>16</v>
      </c>
      <c r="AA787" s="568" t="s">
        <v>29</v>
      </c>
      <c r="AB787" s="573" t="s">
        <v>116</v>
      </c>
      <c r="AC787" s="570"/>
      <c r="AD787" s="571">
        <f t="shared" si="183"/>
        <v>1200</v>
      </c>
      <c r="AE787" s="571">
        <f t="shared" si="184"/>
        <v>0</v>
      </c>
      <c r="AF787" s="571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4" t="s">
        <v>542</v>
      </c>
      <c r="Y788" s="566" t="s">
        <v>453</v>
      </c>
      <c r="Z788" s="567" t="s">
        <v>16</v>
      </c>
      <c r="AA788" s="568" t="s">
        <v>29</v>
      </c>
      <c r="AB788" s="573" t="s">
        <v>271</v>
      </c>
      <c r="AC788" s="575"/>
      <c r="AD788" s="571">
        <f t="shared" si="183"/>
        <v>1200</v>
      </c>
      <c r="AE788" s="571">
        <f t="shared" ref="AE788:AF792" si="185">AE789</f>
        <v>0</v>
      </c>
      <c r="AF788" s="571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4" t="s">
        <v>378</v>
      </c>
      <c r="Y789" s="566" t="s">
        <v>453</v>
      </c>
      <c r="Z789" s="567" t="s">
        <v>16</v>
      </c>
      <c r="AA789" s="568" t="s">
        <v>29</v>
      </c>
      <c r="AB789" s="573" t="s">
        <v>543</v>
      </c>
      <c r="AC789" s="575"/>
      <c r="AD789" s="571">
        <f t="shared" si="183"/>
        <v>1200</v>
      </c>
      <c r="AE789" s="571">
        <f t="shared" si="185"/>
        <v>0</v>
      </c>
      <c r="AF789" s="571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7" t="s">
        <v>272</v>
      </c>
      <c r="Y790" s="566" t="s">
        <v>453</v>
      </c>
      <c r="Z790" s="567" t="s">
        <v>16</v>
      </c>
      <c r="AA790" s="568" t="s">
        <v>29</v>
      </c>
      <c r="AB790" s="573" t="s">
        <v>611</v>
      </c>
      <c r="AC790" s="575"/>
      <c r="AD790" s="571">
        <f t="shared" si="183"/>
        <v>1200</v>
      </c>
      <c r="AE790" s="571">
        <f t="shared" si="185"/>
        <v>0</v>
      </c>
      <c r="AF790" s="571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5" t="s">
        <v>273</v>
      </c>
      <c r="Y791" s="566" t="s">
        <v>453</v>
      </c>
      <c r="Z791" s="567" t="s">
        <v>16</v>
      </c>
      <c r="AA791" s="568" t="s">
        <v>29</v>
      </c>
      <c r="AB791" s="573" t="s">
        <v>612</v>
      </c>
      <c r="AC791" s="575"/>
      <c r="AD791" s="571">
        <f t="shared" si="183"/>
        <v>1200</v>
      </c>
      <c r="AE791" s="571">
        <f t="shared" si="185"/>
        <v>0</v>
      </c>
      <c r="AF791" s="571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453</v>
      </c>
      <c r="Z792" s="567" t="s">
        <v>16</v>
      </c>
      <c r="AA792" s="568" t="s">
        <v>29</v>
      </c>
      <c r="AB792" s="573" t="s">
        <v>612</v>
      </c>
      <c r="AC792" s="575">
        <v>600</v>
      </c>
      <c r="AD792" s="571">
        <f t="shared" si="183"/>
        <v>1200</v>
      </c>
      <c r="AE792" s="571">
        <f t="shared" si="185"/>
        <v>0</v>
      </c>
      <c r="AF792" s="571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453</v>
      </c>
      <c r="Z793" s="567" t="s">
        <v>16</v>
      </c>
      <c r="AA793" s="568" t="s">
        <v>29</v>
      </c>
      <c r="AB793" s="573" t="s">
        <v>612</v>
      </c>
      <c r="AC793" s="575">
        <v>610</v>
      </c>
      <c r="AD793" s="571">
        <v>1200</v>
      </c>
      <c r="AE793" s="571">
        <v>0</v>
      </c>
      <c r="AF793" s="571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8" t="s">
        <v>96</v>
      </c>
      <c r="Y794" s="559" t="s">
        <v>453</v>
      </c>
      <c r="Z794" s="598" t="s">
        <v>36</v>
      </c>
      <c r="AA794" s="622"/>
      <c r="AB794" s="562"/>
      <c r="AC794" s="563"/>
      <c r="AD794" s="564">
        <f>AD795+AD802</f>
        <v>18204.8</v>
      </c>
      <c r="AE794" s="564">
        <f>AE795+AE802</f>
        <v>18147.2</v>
      </c>
      <c r="AF794" s="564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57</v>
      </c>
      <c r="Y795" s="566" t="s">
        <v>453</v>
      </c>
      <c r="Z795" s="567">
        <v>10</v>
      </c>
      <c r="AA795" s="568" t="s">
        <v>29</v>
      </c>
      <c r="AB795" s="569"/>
      <c r="AC795" s="614"/>
      <c r="AD795" s="571">
        <f t="shared" ref="AD795:AF800" si="186">AD796</f>
        <v>905.80000000000007</v>
      </c>
      <c r="AE795" s="571">
        <f t="shared" si="186"/>
        <v>848.2</v>
      </c>
      <c r="AF795" s="571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2" t="s">
        <v>306</v>
      </c>
      <c r="Y796" s="566" t="s">
        <v>453</v>
      </c>
      <c r="Z796" s="567">
        <v>10</v>
      </c>
      <c r="AA796" s="568" t="s">
        <v>29</v>
      </c>
      <c r="AB796" s="573" t="s">
        <v>111</v>
      </c>
      <c r="AC796" s="614"/>
      <c r="AD796" s="571">
        <f t="shared" si="186"/>
        <v>905.80000000000007</v>
      </c>
      <c r="AE796" s="571">
        <f t="shared" si="186"/>
        <v>848.2</v>
      </c>
      <c r="AF796" s="571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307</v>
      </c>
      <c r="Y797" s="566" t="s">
        <v>453</v>
      </c>
      <c r="Z797" s="567">
        <v>10</v>
      </c>
      <c r="AA797" s="568" t="s">
        <v>29</v>
      </c>
      <c r="AB797" s="573" t="s">
        <v>120</v>
      </c>
      <c r="AC797" s="614"/>
      <c r="AD797" s="571">
        <f t="shared" si="186"/>
        <v>905.80000000000007</v>
      </c>
      <c r="AE797" s="571">
        <f t="shared" si="186"/>
        <v>848.2</v>
      </c>
      <c r="AF797" s="571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308</v>
      </c>
      <c r="Y798" s="566" t="s">
        <v>453</v>
      </c>
      <c r="Z798" s="567">
        <v>10</v>
      </c>
      <c r="AA798" s="568" t="s">
        <v>29</v>
      </c>
      <c r="AB798" s="573" t="s">
        <v>513</v>
      </c>
      <c r="AC798" s="614"/>
      <c r="AD798" s="571">
        <f t="shared" si="186"/>
        <v>905.80000000000007</v>
      </c>
      <c r="AE798" s="571">
        <f t="shared" si="186"/>
        <v>848.2</v>
      </c>
      <c r="AF798" s="571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89" t="s">
        <v>309</v>
      </c>
      <c r="Y799" s="566" t="s">
        <v>453</v>
      </c>
      <c r="Z799" s="567">
        <v>10</v>
      </c>
      <c r="AA799" s="568" t="s">
        <v>29</v>
      </c>
      <c r="AB799" s="573" t="s">
        <v>512</v>
      </c>
      <c r="AC799" s="614"/>
      <c r="AD799" s="571">
        <f t="shared" si="186"/>
        <v>905.80000000000007</v>
      </c>
      <c r="AE799" s="571">
        <f t="shared" si="186"/>
        <v>848.2</v>
      </c>
      <c r="AF799" s="571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99</v>
      </c>
      <c r="Y800" s="566" t="s">
        <v>453</v>
      </c>
      <c r="Z800" s="567">
        <v>10</v>
      </c>
      <c r="AA800" s="568" t="s">
        <v>29</v>
      </c>
      <c r="AB800" s="573" t="s">
        <v>512</v>
      </c>
      <c r="AC800" s="575">
        <v>300</v>
      </c>
      <c r="AD800" s="571">
        <f t="shared" si="186"/>
        <v>905.80000000000007</v>
      </c>
      <c r="AE800" s="571">
        <f t="shared" si="186"/>
        <v>848.2</v>
      </c>
      <c r="AF800" s="571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40</v>
      </c>
      <c r="Y801" s="566" t="s">
        <v>453</v>
      </c>
      <c r="Z801" s="567">
        <v>10</v>
      </c>
      <c r="AA801" s="568" t="s">
        <v>29</v>
      </c>
      <c r="AB801" s="573" t="s">
        <v>512</v>
      </c>
      <c r="AC801" s="575">
        <v>320</v>
      </c>
      <c r="AD801" s="571">
        <f>848.2+57.6</f>
        <v>905.80000000000007</v>
      </c>
      <c r="AE801" s="571">
        <v>848.2</v>
      </c>
      <c r="AF801" s="571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31</v>
      </c>
      <c r="Y802" s="566" t="s">
        <v>453</v>
      </c>
      <c r="Z802" s="567">
        <v>10</v>
      </c>
      <c r="AA802" s="568" t="s">
        <v>49</v>
      </c>
      <c r="AB802" s="573"/>
      <c r="AC802" s="575"/>
      <c r="AD802" s="571">
        <f>AD803</f>
        <v>17299</v>
      </c>
      <c r="AE802" s="571">
        <f>AE803</f>
        <v>17299</v>
      </c>
      <c r="AF802" s="571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4" t="s">
        <v>275</v>
      </c>
      <c r="Y803" s="566" t="s">
        <v>453</v>
      </c>
      <c r="Z803" s="567">
        <v>10</v>
      </c>
      <c r="AA803" s="568" t="s">
        <v>49</v>
      </c>
      <c r="AB803" s="569" t="s">
        <v>102</v>
      </c>
      <c r="AC803" s="575"/>
      <c r="AD803" s="571">
        <f t="shared" ref="AD803:AF805" si="187">AD804</f>
        <v>17299</v>
      </c>
      <c r="AE803" s="571">
        <f t="shared" si="187"/>
        <v>17299</v>
      </c>
      <c r="AF803" s="571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4" t="s">
        <v>571</v>
      </c>
      <c r="Y804" s="566" t="s">
        <v>453</v>
      </c>
      <c r="Z804" s="567">
        <v>10</v>
      </c>
      <c r="AA804" s="568" t="s">
        <v>49</v>
      </c>
      <c r="AB804" s="569" t="s">
        <v>119</v>
      </c>
      <c r="AC804" s="575"/>
      <c r="AD804" s="571">
        <f>AD805</f>
        <v>17299</v>
      </c>
      <c r="AE804" s="571">
        <f>AE805</f>
        <v>17299</v>
      </c>
      <c r="AF804" s="571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279</v>
      </c>
      <c r="Y805" s="566" t="s">
        <v>453</v>
      </c>
      <c r="Z805" s="567">
        <v>10</v>
      </c>
      <c r="AA805" s="568" t="s">
        <v>49</v>
      </c>
      <c r="AB805" s="573" t="s">
        <v>494</v>
      </c>
      <c r="AC805" s="575"/>
      <c r="AD805" s="571">
        <f t="shared" si="187"/>
        <v>17299</v>
      </c>
      <c r="AE805" s="571">
        <f t="shared" si="187"/>
        <v>17299</v>
      </c>
      <c r="AF805" s="571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6" t="s">
        <v>276</v>
      </c>
      <c r="Y806" s="566" t="s">
        <v>453</v>
      </c>
      <c r="Z806" s="567">
        <v>10</v>
      </c>
      <c r="AA806" s="568" t="s">
        <v>49</v>
      </c>
      <c r="AB806" s="573" t="s">
        <v>515</v>
      </c>
      <c r="AC806" s="575"/>
      <c r="AD806" s="571">
        <f>AD809+AD807+AD811</f>
        <v>17299</v>
      </c>
      <c r="AE806" s="571">
        <f>AE809+AE807+AE811</f>
        <v>17299</v>
      </c>
      <c r="AF806" s="571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5" t="s">
        <v>122</v>
      </c>
      <c r="Y807" s="566" t="s">
        <v>453</v>
      </c>
      <c r="Z807" s="567">
        <v>10</v>
      </c>
      <c r="AA807" s="568" t="s">
        <v>49</v>
      </c>
      <c r="AB807" s="573" t="s">
        <v>515</v>
      </c>
      <c r="AC807" s="575">
        <v>200</v>
      </c>
      <c r="AD807" s="571">
        <f>AD808</f>
        <v>163</v>
      </c>
      <c r="AE807" s="571">
        <f>AE808</f>
        <v>163</v>
      </c>
      <c r="AF807" s="571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5" t="s">
        <v>53</v>
      </c>
      <c r="Y808" s="566" t="s">
        <v>453</v>
      </c>
      <c r="Z808" s="567">
        <v>10</v>
      </c>
      <c r="AA808" s="568" t="s">
        <v>49</v>
      </c>
      <c r="AB808" s="573" t="s">
        <v>515</v>
      </c>
      <c r="AC808" s="575">
        <v>240</v>
      </c>
      <c r="AD808" s="571">
        <v>163</v>
      </c>
      <c r="AE808" s="571">
        <v>163</v>
      </c>
      <c r="AF808" s="571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99</v>
      </c>
      <c r="Y809" s="566" t="s">
        <v>453</v>
      </c>
      <c r="Z809" s="567">
        <v>10</v>
      </c>
      <c r="AA809" s="568" t="s">
        <v>49</v>
      </c>
      <c r="AB809" s="573" t="s">
        <v>515</v>
      </c>
      <c r="AC809" s="575">
        <v>300</v>
      </c>
      <c r="AD809" s="571">
        <f>AD810</f>
        <v>16291</v>
      </c>
      <c r="AE809" s="571">
        <f>AE810</f>
        <v>16291</v>
      </c>
      <c r="AF809" s="571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133</v>
      </c>
      <c r="Y810" s="566" t="s">
        <v>453</v>
      </c>
      <c r="Z810" s="567">
        <v>10</v>
      </c>
      <c r="AA810" s="568" t="s">
        <v>49</v>
      </c>
      <c r="AB810" s="573" t="s">
        <v>515</v>
      </c>
      <c r="AC810" s="575">
        <v>310</v>
      </c>
      <c r="AD810" s="571">
        <v>16291</v>
      </c>
      <c r="AE810" s="571">
        <v>16291</v>
      </c>
      <c r="AF810" s="571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62</v>
      </c>
      <c r="Y811" s="566" t="s">
        <v>453</v>
      </c>
      <c r="Z811" s="567">
        <v>10</v>
      </c>
      <c r="AA811" s="568" t="s">
        <v>49</v>
      </c>
      <c r="AB811" s="573" t="s">
        <v>515</v>
      </c>
      <c r="AC811" s="575">
        <v>600</v>
      </c>
      <c r="AD811" s="571">
        <f>AD812</f>
        <v>845</v>
      </c>
      <c r="AE811" s="571">
        <f>AE812</f>
        <v>845</v>
      </c>
      <c r="AF811" s="571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5" t="s">
        <v>63</v>
      </c>
      <c r="Y812" s="566" t="s">
        <v>453</v>
      </c>
      <c r="Z812" s="567">
        <v>10</v>
      </c>
      <c r="AA812" s="568" t="s">
        <v>49</v>
      </c>
      <c r="AB812" s="573" t="s">
        <v>515</v>
      </c>
      <c r="AC812" s="575">
        <v>610</v>
      </c>
      <c r="AD812" s="571">
        <v>845</v>
      </c>
      <c r="AE812" s="571">
        <v>845</v>
      </c>
      <c r="AF812" s="571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8" t="s">
        <v>454</v>
      </c>
      <c r="Y813" s="559" t="s">
        <v>455</v>
      </c>
      <c r="Z813" s="656"/>
      <c r="AA813" s="642"/>
      <c r="AB813" s="603"/>
      <c r="AC813" s="604"/>
      <c r="AD813" s="564">
        <f>AD830+AD863+AD1000+AD991+AD814</f>
        <v>2660667.9</v>
      </c>
      <c r="AE813" s="564">
        <f>AE830+AE863+AE1000+AE991+AE814</f>
        <v>1694185.1</v>
      </c>
      <c r="AF813" s="564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8" t="s">
        <v>25</v>
      </c>
      <c r="Y814" s="566" t="s">
        <v>455</v>
      </c>
      <c r="Z814" s="560" t="s">
        <v>29</v>
      </c>
      <c r="AA814" s="642"/>
      <c r="AB814" s="603"/>
      <c r="AC814" s="604"/>
      <c r="AD814" s="564">
        <f>AD815</f>
        <v>1579.9</v>
      </c>
      <c r="AE814" s="564">
        <f>AE815</f>
        <v>0</v>
      </c>
      <c r="AF814" s="564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6" t="s">
        <v>14</v>
      </c>
      <c r="Y815" s="566" t="s">
        <v>455</v>
      </c>
      <c r="Z815" s="567" t="s">
        <v>29</v>
      </c>
      <c r="AA815" s="568">
        <v>13</v>
      </c>
      <c r="AB815" s="603"/>
      <c r="AC815" s="604"/>
      <c r="AD815" s="571">
        <f>AD822+AD816</f>
        <v>1579.9</v>
      </c>
      <c r="AE815" s="571">
        <f>AE822+AE816</f>
        <v>0</v>
      </c>
      <c r="AF815" s="571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192</v>
      </c>
      <c r="Y816" s="566" t="s">
        <v>455</v>
      </c>
      <c r="Z816" s="567" t="s">
        <v>29</v>
      </c>
      <c r="AA816" s="568">
        <v>13</v>
      </c>
      <c r="AB816" s="573" t="s">
        <v>114</v>
      </c>
      <c r="AC816" s="604"/>
      <c r="AD816" s="571">
        <f t="shared" ref="AD816:AF820" si="188">AD817</f>
        <v>500</v>
      </c>
      <c r="AE816" s="571">
        <f t="shared" si="188"/>
        <v>0</v>
      </c>
      <c r="AF816" s="571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8" t="s">
        <v>585</v>
      </c>
      <c r="Y817" s="566" t="s">
        <v>455</v>
      </c>
      <c r="Z817" s="567" t="s">
        <v>29</v>
      </c>
      <c r="AA817" s="568">
        <v>13</v>
      </c>
      <c r="AB817" s="573" t="s">
        <v>115</v>
      </c>
      <c r="AC817" s="604"/>
      <c r="AD817" s="571">
        <f t="shared" si="188"/>
        <v>500</v>
      </c>
      <c r="AE817" s="571">
        <f t="shared" si="188"/>
        <v>0</v>
      </c>
      <c r="AF817" s="571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89" t="s">
        <v>188</v>
      </c>
      <c r="Y818" s="566" t="s">
        <v>455</v>
      </c>
      <c r="Z818" s="567" t="s">
        <v>29</v>
      </c>
      <c r="AA818" s="568">
        <v>13</v>
      </c>
      <c r="AB818" s="573" t="s">
        <v>189</v>
      </c>
      <c r="AC818" s="604"/>
      <c r="AD818" s="571">
        <f t="shared" si="188"/>
        <v>500</v>
      </c>
      <c r="AE818" s="571">
        <f t="shared" si="188"/>
        <v>0</v>
      </c>
      <c r="AF818" s="571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7" t="s">
        <v>190</v>
      </c>
      <c r="Y819" s="566" t="s">
        <v>455</v>
      </c>
      <c r="Z819" s="567" t="s">
        <v>29</v>
      </c>
      <c r="AA819" s="568">
        <v>13</v>
      </c>
      <c r="AB819" s="573" t="s">
        <v>191</v>
      </c>
      <c r="AC819" s="604"/>
      <c r="AD819" s="571">
        <f t="shared" si="188"/>
        <v>500</v>
      </c>
      <c r="AE819" s="571">
        <f t="shared" si="188"/>
        <v>0</v>
      </c>
      <c r="AF819" s="571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122</v>
      </c>
      <c r="Y820" s="566" t="s">
        <v>455</v>
      </c>
      <c r="Z820" s="567" t="s">
        <v>29</v>
      </c>
      <c r="AA820" s="568">
        <v>13</v>
      </c>
      <c r="AB820" s="573" t="s">
        <v>191</v>
      </c>
      <c r="AC820" s="570">
        <v>200</v>
      </c>
      <c r="AD820" s="571">
        <f t="shared" si="188"/>
        <v>500</v>
      </c>
      <c r="AE820" s="571">
        <f t="shared" si="188"/>
        <v>0</v>
      </c>
      <c r="AF820" s="571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5" t="s">
        <v>53</v>
      </c>
      <c r="Y821" s="566" t="s">
        <v>455</v>
      </c>
      <c r="Z821" s="567" t="s">
        <v>29</v>
      </c>
      <c r="AA821" s="568">
        <v>13</v>
      </c>
      <c r="AB821" s="573" t="s">
        <v>191</v>
      </c>
      <c r="AC821" s="570">
        <v>240</v>
      </c>
      <c r="AD821" s="571">
        <v>500</v>
      </c>
      <c r="AE821" s="571">
        <v>0</v>
      </c>
      <c r="AF821" s="571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2" t="s">
        <v>232</v>
      </c>
      <c r="Y822" s="566" t="s">
        <v>455</v>
      </c>
      <c r="Z822" s="567" t="s">
        <v>29</v>
      </c>
      <c r="AA822" s="568">
        <v>13</v>
      </c>
      <c r="AB822" s="573" t="s">
        <v>140</v>
      </c>
      <c r="AC822" s="592"/>
      <c r="AD822" s="571">
        <f>AD823+AD826</f>
        <v>1079.9000000000001</v>
      </c>
      <c r="AE822" s="571">
        <f>AE823</f>
        <v>0</v>
      </c>
      <c r="AF822" s="571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7" t="s">
        <v>233</v>
      </c>
      <c r="Y823" s="566" t="s">
        <v>455</v>
      </c>
      <c r="Z823" s="595" t="s">
        <v>29</v>
      </c>
      <c r="AA823" s="596">
        <v>13</v>
      </c>
      <c r="AB823" s="573" t="s">
        <v>234</v>
      </c>
      <c r="AC823" s="590"/>
      <c r="AD823" s="571">
        <f t="shared" ref="AD823:AF824" si="189">AD824</f>
        <v>432.5</v>
      </c>
      <c r="AE823" s="571">
        <f t="shared" si="189"/>
        <v>0</v>
      </c>
      <c r="AF823" s="571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6" t="s">
        <v>42</v>
      </c>
      <c r="Y824" s="566" t="s">
        <v>455</v>
      </c>
      <c r="Z824" s="595" t="s">
        <v>29</v>
      </c>
      <c r="AA824" s="596">
        <v>13</v>
      </c>
      <c r="AB824" s="573" t="s">
        <v>234</v>
      </c>
      <c r="AC824" s="590">
        <v>800</v>
      </c>
      <c r="AD824" s="571">
        <f t="shared" si="189"/>
        <v>432.5</v>
      </c>
      <c r="AE824" s="571">
        <f t="shared" si="189"/>
        <v>0</v>
      </c>
      <c r="AF824" s="571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6" t="s">
        <v>135</v>
      </c>
      <c r="Y825" s="566" t="s">
        <v>455</v>
      </c>
      <c r="Z825" s="595" t="s">
        <v>29</v>
      </c>
      <c r="AA825" s="596">
        <v>13</v>
      </c>
      <c r="AB825" s="573" t="s">
        <v>234</v>
      </c>
      <c r="AC825" s="590">
        <v>830</v>
      </c>
      <c r="AD825" s="571">
        <v>432.5</v>
      </c>
      <c r="AE825" s="571">
        <v>0</v>
      </c>
      <c r="AF825" s="571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466</v>
      </c>
      <c r="Y826" s="566" t="s">
        <v>455</v>
      </c>
      <c r="Z826" s="595" t="s">
        <v>29</v>
      </c>
      <c r="AA826" s="596">
        <v>13</v>
      </c>
      <c r="AB826" s="597" t="s">
        <v>467</v>
      </c>
      <c r="AC826" s="590"/>
      <c r="AD826" s="571">
        <f>AD827</f>
        <v>647.4</v>
      </c>
      <c r="AE826" s="571">
        <f t="shared" ref="AE826:AF828" si="190">AE827</f>
        <v>0</v>
      </c>
      <c r="AF826" s="571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807</v>
      </c>
      <c r="Y827" s="566" t="s">
        <v>455</v>
      </c>
      <c r="Z827" s="595" t="s">
        <v>29</v>
      </c>
      <c r="AA827" s="596">
        <v>13</v>
      </c>
      <c r="AB827" s="597" t="s">
        <v>472</v>
      </c>
      <c r="AC827" s="590"/>
      <c r="AD827" s="571">
        <f>AD828</f>
        <v>647.4</v>
      </c>
      <c r="AE827" s="571">
        <f t="shared" si="190"/>
        <v>0</v>
      </c>
      <c r="AF827" s="571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42</v>
      </c>
      <c r="Y828" s="566" t="s">
        <v>455</v>
      </c>
      <c r="Z828" s="595" t="s">
        <v>29</v>
      </c>
      <c r="AA828" s="596">
        <v>13</v>
      </c>
      <c r="AB828" s="597" t="s">
        <v>472</v>
      </c>
      <c r="AC828" s="590">
        <v>800</v>
      </c>
      <c r="AD828" s="571">
        <f>AD829</f>
        <v>647.4</v>
      </c>
      <c r="AE828" s="571">
        <f t="shared" si="190"/>
        <v>0</v>
      </c>
      <c r="AF828" s="571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59</v>
      </c>
      <c r="Y829" s="566" t="s">
        <v>455</v>
      </c>
      <c r="Z829" s="595" t="s">
        <v>29</v>
      </c>
      <c r="AA829" s="596">
        <v>13</v>
      </c>
      <c r="AB829" s="597" t="s">
        <v>472</v>
      </c>
      <c r="AC829" s="590">
        <v>850</v>
      </c>
      <c r="AD829" s="571">
        <v>647.4</v>
      </c>
      <c r="AE829" s="571">
        <v>0</v>
      </c>
      <c r="AF829" s="571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8" t="s">
        <v>45</v>
      </c>
      <c r="Y830" s="559" t="s">
        <v>455</v>
      </c>
      <c r="Z830" s="598" t="s">
        <v>49</v>
      </c>
      <c r="AA830" s="643"/>
      <c r="AB830" s="644"/>
      <c r="AC830" s="645"/>
      <c r="AD830" s="564">
        <f>AD831+AD840</f>
        <v>114433.4</v>
      </c>
      <c r="AE830" s="564">
        <f>AE831+AE840</f>
        <v>70072.2</v>
      </c>
      <c r="AF830" s="564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5" t="s">
        <v>15</v>
      </c>
      <c r="Y831" s="566" t="s">
        <v>455</v>
      </c>
      <c r="Z831" s="607" t="s">
        <v>49</v>
      </c>
      <c r="AA831" s="568" t="s">
        <v>5</v>
      </c>
      <c r="AB831" s="644"/>
      <c r="AC831" s="645"/>
      <c r="AD831" s="571">
        <f t="shared" ref="AD831:AF838" si="191">AD832</f>
        <v>954</v>
      </c>
      <c r="AE831" s="571">
        <f t="shared" si="191"/>
        <v>755</v>
      </c>
      <c r="AF831" s="571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4" t="s">
        <v>250</v>
      </c>
      <c r="Y832" s="566" t="s">
        <v>455</v>
      </c>
      <c r="Z832" s="607" t="s">
        <v>49</v>
      </c>
      <c r="AA832" s="568" t="s">
        <v>5</v>
      </c>
      <c r="AB832" s="573" t="s">
        <v>141</v>
      </c>
      <c r="AC832" s="645"/>
      <c r="AD832" s="571">
        <f t="shared" si="191"/>
        <v>954</v>
      </c>
      <c r="AE832" s="571">
        <f t="shared" si="191"/>
        <v>755</v>
      </c>
      <c r="AF832" s="571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3" t="s">
        <v>580</v>
      </c>
      <c r="Y833" s="566" t="s">
        <v>455</v>
      </c>
      <c r="Z833" s="607" t="s">
        <v>49</v>
      </c>
      <c r="AA833" s="568" t="s">
        <v>5</v>
      </c>
      <c r="AB833" s="573" t="s">
        <v>251</v>
      </c>
      <c r="AC833" s="645"/>
      <c r="AD833" s="571">
        <f t="shared" si="191"/>
        <v>954</v>
      </c>
      <c r="AE833" s="571">
        <f t="shared" si="191"/>
        <v>755</v>
      </c>
      <c r="AF833" s="571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4" t="s">
        <v>581</v>
      </c>
      <c r="Y834" s="566" t="s">
        <v>455</v>
      </c>
      <c r="Z834" s="607" t="s">
        <v>49</v>
      </c>
      <c r="AA834" s="568" t="s">
        <v>5</v>
      </c>
      <c r="AB834" s="573" t="s">
        <v>252</v>
      </c>
      <c r="AC834" s="645"/>
      <c r="AD834" s="571">
        <f t="shared" si="191"/>
        <v>954</v>
      </c>
      <c r="AE834" s="571">
        <f t="shared" si="191"/>
        <v>755</v>
      </c>
      <c r="AF834" s="571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4" t="s">
        <v>461</v>
      </c>
      <c r="Y835" s="566" t="s">
        <v>455</v>
      </c>
      <c r="Z835" s="607" t="s">
        <v>49</v>
      </c>
      <c r="AA835" s="568" t="s">
        <v>5</v>
      </c>
      <c r="AB835" s="573" t="s">
        <v>253</v>
      </c>
      <c r="AC835" s="575"/>
      <c r="AD835" s="571">
        <f>AD838+AD836</f>
        <v>954</v>
      </c>
      <c r="AE835" s="571">
        <f>AE838+AE836</f>
        <v>755</v>
      </c>
      <c r="AF835" s="571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5" t="s">
        <v>41</v>
      </c>
      <c r="Y836" s="566" t="s">
        <v>455</v>
      </c>
      <c r="Z836" s="607" t="s">
        <v>49</v>
      </c>
      <c r="AA836" s="568" t="s">
        <v>5</v>
      </c>
      <c r="AB836" s="573" t="s">
        <v>253</v>
      </c>
      <c r="AC836" s="575">
        <v>100</v>
      </c>
      <c r="AD836" s="571">
        <f>AD837</f>
        <v>141</v>
      </c>
      <c r="AE836" s="571">
        <f>AE837</f>
        <v>0</v>
      </c>
      <c r="AF836" s="571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5" t="s">
        <v>98</v>
      </c>
      <c r="Y837" s="566" t="s">
        <v>455</v>
      </c>
      <c r="Z837" s="607" t="s">
        <v>49</v>
      </c>
      <c r="AA837" s="568" t="s">
        <v>5</v>
      </c>
      <c r="AB837" s="573" t="s">
        <v>253</v>
      </c>
      <c r="AC837" s="575">
        <v>120</v>
      </c>
      <c r="AD837" s="571">
        <f>282-141</f>
        <v>141</v>
      </c>
      <c r="AE837" s="571">
        <f>282-282</f>
        <v>0</v>
      </c>
      <c r="AF837" s="571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455</v>
      </c>
      <c r="Z838" s="607" t="s">
        <v>49</v>
      </c>
      <c r="AA838" s="568" t="s">
        <v>5</v>
      </c>
      <c r="AB838" s="573" t="s">
        <v>253</v>
      </c>
      <c r="AC838" s="570">
        <v>200</v>
      </c>
      <c r="AD838" s="571">
        <f t="shared" si="191"/>
        <v>813</v>
      </c>
      <c r="AE838" s="571">
        <f t="shared" si="191"/>
        <v>755</v>
      </c>
      <c r="AF838" s="571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455</v>
      </c>
      <c r="Z839" s="607" t="s">
        <v>49</v>
      </c>
      <c r="AA839" s="568" t="s">
        <v>5</v>
      </c>
      <c r="AB839" s="573" t="s">
        <v>253</v>
      </c>
      <c r="AC839" s="575">
        <v>240</v>
      </c>
      <c r="AD839" s="571">
        <f>1175-362</f>
        <v>813</v>
      </c>
      <c r="AE839" s="571">
        <f>1174-419</f>
        <v>755</v>
      </c>
      <c r="AF839" s="571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5" t="s">
        <v>95</v>
      </c>
      <c r="Y840" s="566" t="s">
        <v>455</v>
      </c>
      <c r="Z840" s="567" t="s">
        <v>49</v>
      </c>
      <c r="AA840" s="568" t="s">
        <v>22</v>
      </c>
      <c r="AB840" s="603"/>
      <c r="AC840" s="604"/>
      <c r="AD840" s="571">
        <f>AD841+AD853</f>
        <v>113479.4</v>
      </c>
      <c r="AE840" s="571">
        <f>AE841+AE853</f>
        <v>69317.2</v>
      </c>
      <c r="AF840" s="571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2" t="s">
        <v>235</v>
      </c>
      <c r="Y841" s="566" t="s">
        <v>455</v>
      </c>
      <c r="Z841" s="567" t="s">
        <v>49</v>
      </c>
      <c r="AA841" s="568" t="s">
        <v>22</v>
      </c>
      <c r="AB841" s="573" t="s">
        <v>236</v>
      </c>
      <c r="AC841" s="575"/>
      <c r="AD841" s="571">
        <f t="shared" ref="AD841:AF842" si="192">AD842</f>
        <v>70347.399999999994</v>
      </c>
      <c r="AE841" s="571">
        <f t="shared" si="192"/>
        <v>53336</v>
      </c>
      <c r="AF841" s="571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2" t="s">
        <v>241</v>
      </c>
      <c r="Y842" s="566" t="s">
        <v>455</v>
      </c>
      <c r="Z842" s="567" t="s">
        <v>49</v>
      </c>
      <c r="AA842" s="568" t="s">
        <v>22</v>
      </c>
      <c r="AB842" s="573" t="s">
        <v>242</v>
      </c>
      <c r="AC842" s="575"/>
      <c r="AD842" s="571">
        <f>AD843</f>
        <v>70347.399999999994</v>
      </c>
      <c r="AE842" s="571">
        <f t="shared" si="192"/>
        <v>53336</v>
      </c>
      <c r="AF842" s="571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89" t="s">
        <v>240</v>
      </c>
      <c r="Y843" s="566" t="s">
        <v>455</v>
      </c>
      <c r="Z843" s="605" t="s">
        <v>49</v>
      </c>
      <c r="AA843" s="606" t="s">
        <v>22</v>
      </c>
      <c r="AB843" s="573" t="s">
        <v>552</v>
      </c>
      <c r="AC843" s="570"/>
      <c r="AD843" s="571">
        <f>AD847+AD850+AD844</f>
        <v>70347.399999999994</v>
      </c>
      <c r="AE843" s="571">
        <f>AE847+AE850+AE844</f>
        <v>53336</v>
      </c>
      <c r="AF843" s="571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7" t="s">
        <v>381</v>
      </c>
      <c r="Y844" s="566" t="s">
        <v>455</v>
      </c>
      <c r="Z844" s="567" t="s">
        <v>49</v>
      </c>
      <c r="AA844" s="568" t="s">
        <v>22</v>
      </c>
      <c r="AB844" s="573" t="s">
        <v>553</v>
      </c>
      <c r="AC844" s="570"/>
      <c r="AD844" s="571">
        <f t="shared" ref="AD844:AF845" si="193">AD845</f>
        <v>1279.4000000000001</v>
      </c>
      <c r="AE844" s="571">
        <f t="shared" si="193"/>
        <v>1000</v>
      </c>
      <c r="AF844" s="571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122</v>
      </c>
      <c r="Y845" s="566" t="s">
        <v>455</v>
      </c>
      <c r="Z845" s="567" t="s">
        <v>49</v>
      </c>
      <c r="AA845" s="568" t="s">
        <v>22</v>
      </c>
      <c r="AB845" s="573" t="s">
        <v>553</v>
      </c>
      <c r="AC845" s="575">
        <v>200</v>
      </c>
      <c r="AD845" s="571">
        <f t="shared" si="193"/>
        <v>1279.4000000000001</v>
      </c>
      <c r="AE845" s="571">
        <f t="shared" si="193"/>
        <v>1000</v>
      </c>
      <c r="AF845" s="571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53</v>
      </c>
      <c r="Y846" s="566" t="s">
        <v>455</v>
      </c>
      <c r="Z846" s="605" t="s">
        <v>49</v>
      </c>
      <c r="AA846" s="606" t="s">
        <v>22</v>
      </c>
      <c r="AB846" s="573" t="s">
        <v>553</v>
      </c>
      <c r="AC846" s="575">
        <v>240</v>
      </c>
      <c r="AD846" s="571">
        <f>1000+279.4</f>
        <v>1279.4000000000001</v>
      </c>
      <c r="AE846" s="571">
        <v>1000</v>
      </c>
      <c r="AF846" s="571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7" t="s">
        <v>368</v>
      </c>
      <c r="Y847" s="566" t="s">
        <v>455</v>
      </c>
      <c r="Z847" s="605" t="s">
        <v>49</v>
      </c>
      <c r="AA847" s="606" t="s">
        <v>22</v>
      </c>
      <c r="AB847" s="573" t="s">
        <v>554</v>
      </c>
      <c r="AC847" s="575"/>
      <c r="AD847" s="571">
        <f t="shared" ref="AD847:AF848" si="194">AD848</f>
        <v>13700</v>
      </c>
      <c r="AE847" s="571">
        <f t="shared" si="194"/>
        <v>9000</v>
      </c>
      <c r="AF847" s="571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5" t="s">
        <v>122</v>
      </c>
      <c r="Y848" s="566" t="s">
        <v>455</v>
      </c>
      <c r="Z848" s="605" t="s">
        <v>49</v>
      </c>
      <c r="AA848" s="606" t="s">
        <v>22</v>
      </c>
      <c r="AB848" s="573" t="s">
        <v>554</v>
      </c>
      <c r="AC848" s="575">
        <v>200</v>
      </c>
      <c r="AD848" s="571">
        <f t="shared" si="194"/>
        <v>13700</v>
      </c>
      <c r="AE848" s="571">
        <f t="shared" si="194"/>
        <v>9000</v>
      </c>
      <c r="AF848" s="571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53</v>
      </c>
      <c r="Y849" s="566" t="s">
        <v>455</v>
      </c>
      <c r="Z849" s="605" t="s">
        <v>49</v>
      </c>
      <c r="AA849" s="606" t="s">
        <v>22</v>
      </c>
      <c r="AB849" s="573" t="s">
        <v>554</v>
      </c>
      <c r="AC849" s="575">
        <v>240</v>
      </c>
      <c r="AD849" s="571">
        <f>8500+1200+1000+3000</f>
        <v>13700</v>
      </c>
      <c r="AE849" s="571">
        <v>9000</v>
      </c>
      <c r="AF849" s="571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89" t="s">
        <v>702</v>
      </c>
      <c r="Y850" s="566" t="s">
        <v>455</v>
      </c>
      <c r="Z850" s="605" t="s">
        <v>49</v>
      </c>
      <c r="AA850" s="606" t="s">
        <v>22</v>
      </c>
      <c r="AB850" s="573" t="s">
        <v>701</v>
      </c>
      <c r="AC850" s="575"/>
      <c r="AD850" s="571">
        <f t="shared" ref="AD850:AF851" si="195">AD851</f>
        <v>55368</v>
      </c>
      <c r="AE850" s="571">
        <f t="shared" si="195"/>
        <v>43336</v>
      </c>
      <c r="AF850" s="571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5" t="s">
        <v>122</v>
      </c>
      <c r="Y851" s="566" t="s">
        <v>455</v>
      </c>
      <c r="Z851" s="605" t="s">
        <v>49</v>
      </c>
      <c r="AA851" s="606" t="s">
        <v>22</v>
      </c>
      <c r="AB851" s="573" t="s">
        <v>701</v>
      </c>
      <c r="AC851" s="575">
        <v>200</v>
      </c>
      <c r="AD851" s="571">
        <f t="shared" si="195"/>
        <v>55368</v>
      </c>
      <c r="AE851" s="571">
        <f t="shared" si="195"/>
        <v>43336</v>
      </c>
      <c r="AF851" s="571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5" t="s">
        <v>53</v>
      </c>
      <c r="Y852" s="566" t="s">
        <v>455</v>
      </c>
      <c r="Z852" s="605" t="s">
        <v>49</v>
      </c>
      <c r="AA852" s="606" t="s">
        <v>22</v>
      </c>
      <c r="AB852" s="573" t="s">
        <v>701</v>
      </c>
      <c r="AC852" s="575">
        <v>240</v>
      </c>
      <c r="AD852" s="571">
        <f>55368</f>
        <v>55368</v>
      </c>
      <c r="AE852" s="571">
        <f>43336</f>
        <v>43336</v>
      </c>
      <c r="AF852" s="571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2" t="s">
        <v>254</v>
      </c>
      <c r="Y853" s="566" t="s">
        <v>455</v>
      </c>
      <c r="Z853" s="605" t="s">
        <v>49</v>
      </c>
      <c r="AA853" s="606" t="s">
        <v>22</v>
      </c>
      <c r="AB853" s="573" t="s">
        <v>255</v>
      </c>
      <c r="AC853" s="575"/>
      <c r="AD853" s="571">
        <f>AD854</f>
        <v>43132</v>
      </c>
      <c r="AE853" s="571">
        <f>AE854</f>
        <v>15981.2</v>
      </c>
      <c r="AF853" s="571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8" t="s">
        <v>596</v>
      </c>
      <c r="Y854" s="566" t="s">
        <v>455</v>
      </c>
      <c r="Z854" s="605" t="s">
        <v>49</v>
      </c>
      <c r="AA854" s="606" t="s">
        <v>22</v>
      </c>
      <c r="AB854" s="573" t="s">
        <v>256</v>
      </c>
      <c r="AC854" s="592"/>
      <c r="AD854" s="571">
        <f>AD855+AD860</f>
        <v>43132</v>
      </c>
      <c r="AE854" s="571">
        <f>AE855+AE860</f>
        <v>15981.2</v>
      </c>
      <c r="AF854" s="571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89" t="s">
        <v>597</v>
      </c>
      <c r="Y855" s="566" t="s">
        <v>455</v>
      </c>
      <c r="Z855" s="605" t="s">
        <v>49</v>
      </c>
      <c r="AA855" s="606" t="s">
        <v>22</v>
      </c>
      <c r="AB855" s="573" t="s">
        <v>257</v>
      </c>
      <c r="AC855" s="575"/>
      <c r="AD855" s="571">
        <f t="shared" ref="AD855:AF857" si="196">AD856</f>
        <v>10982.6</v>
      </c>
      <c r="AE855" s="571">
        <f t="shared" si="196"/>
        <v>7920.8</v>
      </c>
      <c r="AF855" s="571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488</v>
      </c>
      <c r="Y856" s="566" t="s">
        <v>455</v>
      </c>
      <c r="Z856" s="605" t="s">
        <v>49</v>
      </c>
      <c r="AA856" s="606" t="s">
        <v>22</v>
      </c>
      <c r="AB856" s="573" t="s">
        <v>707</v>
      </c>
      <c r="AC856" s="592"/>
      <c r="AD856" s="571">
        <f t="shared" si="196"/>
        <v>10982.6</v>
      </c>
      <c r="AE856" s="571">
        <f t="shared" si="196"/>
        <v>7920.8</v>
      </c>
      <c r="AF856" s="571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122</v>
      </c>
      <c r="Y857" s="566" t="s">
        <v>455</v>
      </c>
      <c r="Z857" s="605" t="s">
        <v>49</v>
      </c>
      <c r="AA857" s="606" t="s">
        <v>22</v>
      </c>
      <c r="AB857" s="573" t="s">
        <v>707</v>
      </c>
      <c r="AC857" s="592" t="s">
        <v>37</v>
      </c>
      <c r="AD857" s="571">
        <f t="shared" si="196"/>
        <v>10982.6</v>
      </c>
      <c r="AE857" s="571">
        <f t="shared" si="196"/>
        <v>7920.8</v>
      </c>
      <c r="AF857" s="571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53</v>
      </c>
      <c r="Y858" s="566" t="s">
        <v>455</v>
      </c>
      <c r="Z858" s="605" t="s">
        <v>49</v>
      </c>
      <c r="AA858" s="606" t="s">
        <v>22</v>
      </c>
      <c r="AB858" s="573" t="s">
        <v>707</v>
      </c>
      <c r="AC858" s="592" t="s">
        <v>67</v>
      </c>
      <c r="AD858" s="571">
        <f>10982.6</f>
        <v>10982.6</v>
      </c>
      <c r="AE858" s="571">
        <f>7920.8</f>
        <v>7920.8</v>
      </c>
      <c r="AF858" s="571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89" t="s">
        <v>401</v>
      </c>
      <c r="Y859" s="566" t="s">
        <v>455</v>
      </c>
      <c r="Z859" s="605" t="s">
        <v>49</v>
      </c>
      <c r="AA859" s="606" t="s">
        <v>22</v>
      </c>
      <c r="AB859" s="658" t="s">
        <v>469</v>
      </c>
      <c r="AC859" s="575"/>
      <c r="AD859" s="571">
        <f>AD860</f>
        <v>32149.4</v>
      </c>
      <c r="AE859" s="571">
        <f>AE860</f>
        <v>8060.4</v>
      </c>
      <c r="AF859" s="571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5" t="s">
        <v>430</v>
      </c>
      <c r="Y860" s="566" t="s">
        <v>455</v>
      </c>
      <c r="Z860" s="605" t="s">
        <v>49</v>
      </c>
      <c r="AA860" s="606" t="s">
        <v>22</v>
      </c>
      <c r="AB860" s="658" t="s">
        <v>710</v>
      </c>
      <c r="AC860" s="575"/>
      <c r="AD860" s="571">
        <f t="shared" ref="AD860:AF861" si="197">AD861</f>
        <v>32149.4</v>
      </c>
      <c r="AE860" s="571">
        <f t="shared" si="197"/>
        <v>8060.4</v>
      </c>
      <c r="AF860" s="571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5" t="s">
        <v>122</v>
      </c>
      <c r="Y861" s="566" t="s">
        <v>455</v>
      </c>
      <c r="Z861" s="605" t="s">
        <v>49</v>
      </c>
      <c r="AA861" s="606" t="s">
        <v>22</v>
      </c>
      <c r="AB861" s="658" t="s">
        <v>710</v>
      </c>
      <c r="AC861" s="575">
        <v>200</v>
      </c>
      <c r="AD861" s="571">
        <f t="shared" si="197"/>
        <v>32149.4</v>
      </c>
      <c r="AE861" s="571">
        <f t="shared" si="197"/>
        <v>8060.4</v>
      </c>
      <c r="AF861" s="571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5" t="s">
        <v>53</v>
      </c>
      <c r="Y862" s="566" t="s">
        <v>455</v>
      </c>
      <c r="Z862" s="605" t="s">
        <v>49</v>
      </c>
      <c r="AA862" s="606" t="s">
        <v>22</v>
      </c>
      <c r="AB862" s="658" t="s">
        <v>710</v>
      </c>
      <c r="AC862" s="575">
        <v>240</v>
      </c>
      <c r="AD862" s="571">
        <f>32149.4</f>
        <v>32149.4</v>
      </c>
      <c r="AE862" s="571">
        <f>8060.4</f>
        <v>8060.4</v>
      </c>
      <c r="AF862" s="571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8" t="s">
        <v>3</v>
      </c>
      <c r="Y863" s="559" t="s">
        <v>455</v>
      </c>
      <c r="Z863" s="598" t="s">
        <v>5</v>
      </c>
      <c r="AA863" s="561"/>
      <c r="AB863" s="562"/>
      <c r="AC863" s="563"/>
      <c r="AD863" s="564">
        <f>AD864+AD912+AD962+AD877</f>
        <v>1156293.8999999999</v>
      </c>
      <c r="AE863" s="564">
        <f>AE864+AE912+AE962+AE877</f>
        <v>1074505.8</v>
      </c>
      <c r="AF863" s="564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71</v>
      </c>
      <c r="Y864" s="566" t="s">
        <v>455</v>
      </c>
      <c r="Z864" s="567" t="s">
        <v>5</v>
      </c>
      <c r="AA864" s="568" t="s">
        <v>29</v>
      </c>
      <c r="AB864" s="569"/>
      <c r="AC864" s="570"/>
      <c r="AD864" s="571">
        <f>AD865+AD871</f>
        <v>650</v>
      </c>
      <c r="AE864" s="571">
        <f>AE865+AE871</f>
        <v>100</v>
      </c>
      <c r="AF864" s="571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2" t="s">
        <v>254</v>
      </c>
      <c r="Y865" s="566" t="s">
        <v>455</v>
      </c>
      <c r="Z865" s="567" t="s">
        <v>5</v>
      </c>
      <c r="AA865" s="568" t="s">
        <v>29</v>
      </c>
      <c r="AB865" s="573" t="s">
        <v>255</v>
      </c>
      <c r="AC865" s="570"/>
      <c r="AD865" s="571">
        <f t="shared" ref="AD865:AF869" si="198">AD866</f>
        <v>100</v>
      </c>
      <c r="AE865" s="571">
        <f t="shared" si="198"/>
        <v>100</v>
      </c>
      <c r="AF865" s="571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8" t="s">
        <v>596</v>
      </c>
      <c r="Y866" s="566" t="s">
        <v>455</v>
      </c>
      <c r="Z866" s="567" t="s">
        <v>5</v>
      </c>
      <c r="AA866" s="568" t="s">
        <v>29</v>
      </c>
      <c r="AB866" s="573" t="s">
        <v>256</v>
      </c>
      <c r="AC866" s="570"/>
      <c r="AD866" s="571">
        <f>AD867</f>
        <v>100</v>
      </c>
      <c r="AE866" s="571">
        <f>AE867</f>
        <v>100</v>
      </c>
      <c r="AF866" s="571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5" t="s">
        <v>338</v>
      </c>
      <c r="Y867" s="566" t="s">
        <v>455</v>
      </c>
      <c r="Z867" s="567" t="s">
        <v>5</v>
      </c>
      <c r="AA867" s="568" t="s">
        <v>29</v>
      </c>
      <c r="AB867" s="573" t="s">
        <v>600</v>
      </c>
      <c r="AC867" s="570"/>
      <c r="AD867" s="571">
        <f t="shared" si="198"/>
        <v>100</v>
      </c>
      <c r="AE867" s="571">
        <f t="shared" si="198"/>
        <v>100</v>
      </c>
      <c r="AF867" s="571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5" t="s">
        <v>366</v>
      </c>
      <c r="Y868" s="566" t="s">
        <v>455</v>
      </c>
      <c r="Z868" s="567" t="s">
        <v>5</v>
      </c>
      <c r="AA868" s="568" t="s">
        <v>29</v>
      </c>
      <c r="AB868" s="573" t="s">
        <v>601</v>
      </c>
      <c r="AC868" s="570"/>
      <c r="AD868" s="571">
        <f t="shared" si="198"/>
        <v>100</v>
      </c>
      <c r="AE868" s="571">
        <f t="shared" si="198"/>
        <v>100</v>
      </c>
      <c r="AF868" s="571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5" t="s">
        <v>122</v>
      </c>
      <c r="Y869" s="566" t="s">
        <v>455</v>
      </c>
      <c r="Z869" s="567" t="s">
        <v>5</v>
      </c>
      <c r="AA869" s="568" t="s">
        <v>29</v>
      </c>
      <c r="AB869" s="573" t="s">
        <v>601</v>
      </c>
      <c r="AC869" s="592" t="s">
        <v>37</v>
      </c>
      <c r="AD869" s="571">
        <f t="shared" si="198"/>
        <v>100</v>
      </c>
      <c r="AE869" s="571">
        <f t="shared" si="198"/>
        <v>100</v>
      </c>
      <c r="AF869" s="571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5" t="s">
        <v>53</v>
      </c>
      <c r="Y870" s="566" t="s">
        <v>455</v>
      </c>
      <c r="Z870" s="567" t="s">
        <v>5</v>
      </c>
      <c r="AA870" s="568" t="s">
        <v>29</v>
      </c>
      <c r="AB870" s="573" t="s">
        <v>601</v>
      </c>
      <c r="AC870" s="592" t="s">
        <v>67</v>
      </c>
      <c r="AD870" s="571">
        <f>100+250-250</f>
        <v>100</v>
      </c>
      <c r="AE870" s="571">
        <v>100</v>
      </c>
      <c r="AF870" s="571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2" t="s">
        <v>814</v>
      </c>
      <c r="Y871" s="566" t="s">
        <v>455</v>
      </c>
      <c r="Z871" s="567" t="s">
        <v>5</v>
      </c>
      <c r="AA871" s="568" t="s">
        <v>29</v>
      </c>
      <c r="AB871" s="573" t="s">
        <v>754</v>
      </c>
      <c r="AC871" s="592"/>
      <c r="AD871" s="571">
        <f>AD872</f>
        <v>550</v>
      </c>
      <c r="AE871" s="571">
        <f t="shared" ref="AE871:AF874" si="199">AE872</f>
        <v>0</v>
      </c>
      <c r="AF871" s="571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5" t="s">
        <v>753</v>
      </c>
      <c r="Y872" s="566" t="s">
        <v>455</v>
      </c>
      <c r="Z872" s="567" t="s">
        <v>5</v>
      </c>
      <c r="AA872" s="568" t="s">
        <v>29</v>
      </c>
      <c r="AB872" s="573" t="s">
        <v>755</v>
      </c>
      <c r="AC872" s="592"/>
      <c r="AD872" s="571">
        <f>AD873</f>
        <v>550</v>
      </c>
      <c r="AE872" s="571">
        <f t="shared" si="199"/>
        <v>0</v>
      </c>
      <c r="AF872" s="571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8" t="s">
        <v>751</v>
      </c>
      <c r="Y873" s="566" t="s">
        <v>455</v>
      </c>
      <c r="Z873" s="567" t="s">
        <v>5</v>
      </c>
      <c r="AA873" s="568" t="s">
        <v>29</v>
      </c>
      <c r="AB873" s="573" t="s">
        <v>756</v>
      </c>
      <c r="AC873" s="592"/>
      <c r="AD873" s="571">
        <f>AD874</f>
        <v>550</v>
      </c>
      <c r="AE873" s="571">
        <f t="shared" si="199"/>
        <v>0</v>
      </c>
      <c r="AF873" s="571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8" t="s">
        <v>752</v>
      </c>
      <c r="Y874" s="566" t="s">
        <v>455</v>
      </c>
      <c r="Z874" s="567" t="s">
        <v>5</v>
      </c>
      <c r="AA874" s="568" t="s">
        <v>29</v>
      </c>
      <c r="AB874" s="573" t="s">
        <v>757</v>
      </c>
      <c r="AC874" s="592"/>
      <c r="AD874" s="571">
        <f>AD875</f>
        <v>550</v>
      </c>
      <c r="AE874" s="571">
        <f t="shared" si="199"/>
        <v>0</v>
      </c>
      <c r="AF874" s="571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5" t="s">
        <v>122</v>
      </c>
      <c r="Y875" s="566" t="s">
        <v>455</v>
      </c>
      <c r="Z875" s="567" t="s">
        <v>5</v>
      </c>
      <c r="AA875" s="568" t="s">
        <v>29</v>
      </c>
      <c r="AB875" s="573" t="s">
        <v>757</v>
      </c>
      <c r="AC875" s="592" t="s">
        <v>37</v>
      </c>
      <c r="AD875" s="571">
        <f>AD876</f>
        <v>550</v>
      </c>
      <c r="AE875" s="571">
        <f>AE876</f>
        <v>0</v>
      </c>
      <c r="AF875" s="571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5" t="s">
        <v>53</v>
      </c>
      <c r="Y876" s="566" t="s">
        <v>455</v>
      </c>
      <c r="Z876" s="567" t="s">
        <v>5</v>
      </c>
      <c r="AA876" s="568" t="s">
        <v>29</v>
      </c>
      <c r="AB876" s="573" t="s">
        <v>757</v>
      </c>
      <c r="AC876" s="592" t="s">
        <v>67</v>
      </c>
      <c r="AD876" s="571">
        <f>250+300</f>
        <v>550</v>
      </c>
      <c r="AE876" s="571">
        <v>0</v>
      </c>
      <c r="AF876" s="571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5" t="s">
        <v>341</v>
      </c>
      <c r="Y877" s="566" t="s">
        <v>455</v>
      </c>
      <c r="Z877" s="567" t="s">
        <v>5</v>
      </c>
      <c r="AA877" s="568" t="s">
        <v>30</v>
      </c>
      <c r="AB877" s="570"/>
      <c r="AC877" s="592"/>
      <c r="AD877" s="571">
        <f>AD878+AD906</f>
        <v>255400.90000000002</v>
      </c>
      <c r="AE877" s="571">
        <f t="shared" ref="AE877:AF877" si="200">AE878+AE906</f>
        <v>734403.4</v>
      </c>
      <c r="AF877" s="571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656</v>
      </c>
      <c r="Y878" s="566" t="s">
        <v>455</v>
      </c>
      <c r="Z878" s="567" t="s">
        <v>5</v>
      </c>
      <c r="AA878" s="568" t="s">
        <v>30</v>
      </c>
      <c r="AB878" s="573" t="s">
        <v>113</v>
      </c>
      <c r="AC878" s="592"/>
      <c r="AD878" s="571">
        <f t="shared" ref="AD878:AF878" si="201">AD879</f>
        <v>255005.50000000003</v>
      </c>
      <c r="AE878" s="571">
        <f t="shared" si="201"/>
        <v>733810.3</v>
      </c>
      <c r="AF878" s="571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584</v>
      </c>
      <c r="Y879" s="566" t="s">
        <v>455</v>
      </c>
      <c r="Z879" s="567" t="s">
        <v>5</v>
      </c>
      <c r="AA879" s="568" t="s">
        <v>30</v>
      </c>
      <c r="AB879" s="573" t="s">
        <v>423</v>
      </c>
      <c r="AC879" s="592"/>
      <c r="AD879" s="571">
        <f>AD880+AD896</f>
        <v>255005.50000000003</v>
      </c>
      <c r="AE879" s="571">
        <f>AE880+AE896</f>
        <v>733810.3</v>
      </c>
      <c r="AF879" s="571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650</v>
      </c>
      <c r="Y880" s="566" t="s">
        <v>455</v>
      </c>
      <c r="Z880" s="567" t="s">
        <v>5</v>
      </c>
      <c r="AA880" s="568" t="s">
        <v>30</v>
      </c>
      <c r="AB880" s="658" t="s">
        <v>489</v>
      </c>
      <c r="AC880" s="592"/>
      <c r="AD880" s="571">
        <f>AD893+AD8126+AD885+AD881+AD888</f>
        <v>65610.5</v>
      </c>
      <c r="AE880" s="571">
        <f>AE893+AE8126+AE885+AE881+AE888</f>
        <v>305271.90000000008</v>
      </c>
      <c r="AF880" s="571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4" t="s">
        <v>647</v>
      </c>
      <c r="Y881" s="566" t="s">
        <v>455</v>
      </c>
      <c r="Z881" s="567" t="s">
        <v>5</v>
      </c>
      <c r="AA881" s="568" t="s">
        <v>30</v>
      </c>
      <c r="AB881" s="658" t="s">
        <v>645</v>
      </c>
      <c r="AC881" s="592"/>
      <c r="AD881" s="571">
        <f t="shared" ref="AD881:AF883" si="202">AD882</f>
        <v>400</v>
      </c>
      <c r="AE881" s="571">
        <f t="shared" si="202"/>
        <v>0</v>
      </c>
      <c r="AF881" s="571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651</v>
      </c>
      <c r="Y882" s="566" t="s">
        <v>455</v>
      </c>
      <c r="Z882" s="567" t="s">
        <v>5</v>
      </c>
      <c r="AA882" s="568" t="s">
        <v>30</v>
      </c>
      <c r="AB882" s="658" t="s">
        <v>648</v>
      </c>
      <c r="AC882" s="592"/>
      <c r="AD882" s="571">
        <f t="shared" si="202"/>
        <v>400</v>
      </c>
      <c r="AE882" s="571">
        <f t="shared" si="202"/>
        <v>0</v>
      </c>
      <c r="AF882" s="571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5" t="s">
        <v>122</v>
      </c>
      <c r="Y883" s="566" t="s">
        <v>455</v>
      </c>
      <c r="Z883" s="567" t="s">
        <v>5</v>
      </c>
      <c r="AA883" s="568" t="s">
        <v>30</v>
      </c>
      <c r="AB883" s="658" t="s">
        <v>648</v>
      </c>
      <c r="AC883" s="592" t="s">
        <v>37</v>
      </c>
      <c r="AD883" s="571">
        <f t="shared" si="202"/>
        <v>400</v>
      </c>
      <c r="AE883" s="571">
        <f t="shared" si="202"/>
        <v>0</v>
      </c>
      <c r="AF883" s="571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5" t="s">
        <v>53</v>
      </c>
      <c r="Y884" s="566" t="s">
        <v>455</v>
      </c>
      <c r="Z884" s="567" t="s">
        <v>5</v>
      </c>
      <c r="AA884" s="568" t="s">
        <v>30</v>
      </c>
      <c r="AB884" s="658" t="s">
        <v>648</v>
      </c>
      <c r="AC884" s="592" t="s">
        <v>67</v>
      </c>
      <c r="AD884" s="571">
        <v>400</v>
      </c>
      <c r="AE884" s="571">
        <v>0</v>
      </c>
      <c r="AF884" s="571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5" t="s">
        <v>802</v>
      </c>
      <c r="Y885" s="566" t="s">
        <v>455</v>
      </c>
      <c r="Z885" s="567" t="s">
        <v>5</v>
      </c>
      <c r="AA885" s="568" t="s">
        <v>30</v>
      </c>
      <c r="AB885" s="658" t="s">
        <v>803</v>
      </c>
      <c r="AC885" s="592"/>
      <c r="AD885" s="571">
        <f t="shared" ref="AD885:AF886" si="203">AD886</f>
        <v>10138.5</v>
      </c>
      <c r="AE885" s="571">
        <f t="shared" si="203"/>
        <v>305271.90000000008</v>
      </c>
      <c r="AF885" s="571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5" t="s">
        <v>122</v>
      </c>
      <c r="Y886" s="566" t="s">
        <v>455</v>
      </c>
      <c r="Z886" s="567" t="s">
        <v>5</v>
      </c>
      <c r="AA886" s="568" t="s">
        <v>30</v>
      </c>
      <c r="AB886" s="658" t="s">
        <v>803</v>
      </c>
      <c r="AC886" s="592" t="s">
        <v>37</v>
      </c>
      <c r="AD886" s="571">
        <f t="shared" si="203"/>
        <v>10138.5</v>
      </c>
      <c r="AE886" s="571">
        <f t="shared" si="203"/>
        <v>305271.90000000008</v>
      </c>
      <c r="AF886" s="571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5" t="s">
        <v>53</v>
      </c>
      <c r="Y887" s="566" t="s">
        <v>455</v>
      </c>
      <c r="Z887" s="567" t="s">
        <v>5</v>
      </c>
      <c r="AA887" s="568" t="s">
        <v>30</v>
      </c>
      <c r="AB887" s="658" t="s">
        <v>803</v>
      </c>
      <c r="AC887" s="592" t="s">
        <v>67</v>
      </c>
      <c r="AD887" s="571">
        <f>8293.3+1845.2</f>
        <v>10138.5</v>
      </c>
      <c r="AE887" s="671">
        <f>229695.1+35059+9269.4+16046.7+2062.4+10747.9+2391.4</f>
        <v>305271.90000000008</v>
      </c>
      <c r="AF887" s="671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4" t="s">
        <v>828</v>
      </c>
      <c r="Y888" s="566" t="s">
        <v>455</v>
      </c>
      <c r="Z888" s="567" t="s">
        <v>5</v>
      </c>
      <c r="AA888" s="568" t="s">
        <v>30</v>
      </c>
      <c r="AB888" s="658" t="s">
        <v>829</v>
      </c>
      <c r="AC888" s="592"/>
      <c r="AD888" s="571">
        <f>AD889</f>
        <v>0</v>
      </c>
      <c r="AE888" s="571">
        <f t="shared" ref="AE888:AF888" si="204">AE889</f>
        <v>0</v>
      </c>
      <c r="AF888" s="571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4" t="s">
        <v>826</v>
      </c>
      <c r="Y889" s="566" t="s">
        <v>455</v>
      </c>
      <c r="Z889" s="567" t="s">
        <v>5</v>
      </c>
      <c r="AA889" s="568" t="s">
        <v>30</v>
      </c>
      <c r="AB889" s="658" t="s">
        <v>827</v>
      </c>
      <c r="AC889" s="592"/>
      <c r="AD889" s="571">
        <f>AD890</f>
        <v>0</v>
      </c>
      <c r="AE889" s="571">
        <f t="shared" ref="AE889:AE890" si="205">AE890</f>
        <v>0</v>
      </c>
      <c r="AF889" s="571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59" t="s">
        <v>456</v>
      </c>
      <c r="Y890" s="566" t="s">
        <v>455</v>
      </c>
      <c r="Z890" s="567" t="s">
        <v>5</v>
      </c>
      <c r="AA890" s="568" t="s">
        <v>30</v>
      </c>
      <c r="AB890" s="658" t="s">
        <v>827</v>
      </c>
      <c r="AC890" s="592" t="s">
        <v>157</v>
      </c>
      <c r="AD890" s="571">
        <f>AD891</f>
        <v>0</v>
      </c>
      <c r="AE890" s="571">
        <f t="shared" si="205"/>
        <v>0</v>
      </c>
      <c r="AF890" s="571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5" t="s">
        <v>9</v>
      </c>
      <c r="Y891" s="566" t="s">
        <v>455</v>
      </c>
      <c r="Z891" s="567" t="s">
        <v>5</v>
      </c>
      <c r="AA891" s="568" t="s">
        <v>30</v>
      </c>
      <c r="AB891" s="658" t="s">
        <v>827</v>
      </c>
      <c r="AC891" s="592" t="s">
        <v>158</v>
      </c>
      <c r="AD891" s="571">
        <v>0</v>
      </c>
      <c r="AE891" s="571">
        <v>0</v>
      </c>
      <c r="AF891" s="571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4" t="s">
        <v>607</v>
      </c>
      <c r="Y892" s="696" t="s">
        <v>455</v>
      </c>
      <c r="Z892" s="697" t="s">
        <v>5</v>
      </c>
      <c r="AA892" s="698" t="s">
        <v>30</v>
      </c>
      <c r="AB892" s="699" t="s">
        <v>608</v>
      </c>
      <c r="AC892" s="700"/>
      <c r="AD892" s="701">
        <f>AD893</f>
        <v>55072</v>
      </c>
      <c r="AE892" s="701">
        <f t="shared" ref="AE892:AF892" si="207">AE893</f>
        <v>0</v>
      </c>
      <c r="AF892" s="701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4" t="s">
        <v>649</v>
      </c>
      <c r="Y893" s="566" t="s">
        <v>455</v>
      </c>
      <c r="Z893" s="567" t="s">
        <v>5</v>
      </c>
      <c r="AA893" s="568" t="s">
        <v>30</v>
      </c>
      <c r="AB893" s="658" t="s">
        <v>646</v>
      </c>
      <c r="AC893" s="592"/>
      <c r="AD893" s="571">
        <f t="shared" ref="AD893:AF894" si="208">AD894</f>
        <v>55072</v>
      </c>
      <c r="AE893" s="571">
        <f t="shared" si="208"/>
        <v>0</v>
      </c>
      <c r="AF893" s="571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59" t="s">
        <v>456</v>
      </c>
      <c r="Y894" s="566" t="s">
        <v>455</v>
      </c>
      <c r="Z894" s="567" t="s">
        <v>5</v>
      </c>
      <c r="AA894" s="568" t="s">
        <v>30</v>
      </c>
      <c r="AB894" s="658" t="s">
        <v>646</v>
      </c>
      <c r="AC894" s="592" t="s">
        <v>157</v>
      </c>
      <c r="AD894" s="571">
        <f t="shared" si="208"/>
        <v>55072</v>
      </c>
      <c r="AE894" s="571">
        <f t="shared" si="208"/>
        <v>0</v>
      </c>
      <c r="AF894" s="571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9</v>
      </c>
      <c r="Y895" s="566" t="s">
        <v>455</v>
      </c>
      <c r="Z895" s="567" t="s">
        <v>5</v>
      </c>
      <c r="AA895" s="568" t="s">
        <v>30</v>
      </c>
      <c r="AB895" s="658" t="s">
        <v>646</v>
      </c>
      <c r="AC895" s="592" t="s">
        <v>158</v>
      </c>
      <c r="AD895" s="571">
        <f>45819.9+9252.1</f>
        <v>55072</v>
      </c>
      <c r="AE895" s="571">
        <v>0</v>
      </c>
      <c r="AF895" s="571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738</v>
      </c>
      <c r="Y896" s="566" t="s">
        <v>455</v>
      </c>
      <c r="Z896" s="567" t="s">
        <v>5</v>
      </c>
      <c r="AA896" s="568" t="s">
        <v>30</v>
      </c>
      <c r="AB896" s="573" t="s">
        <v>739</v>
      </c>
      <c r="AC896" s="592"/>
      <c r="AD896" s="571">
        <f>AD899+AD903+AD900</f>
        <v>189395.00000000003</v>
      </c>
      <c r="AE896" s="571">
        <f t="shared" ref="AE896:AF896" si="209">AE899+AE903+AE900</f>
        <v>428538.39999999997</v>
      </c>
      <c r="AF896" s="571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830</v>
      </c>
      <c r="Y897" s="566" t="s">
        <v>455</v>
      </c>
      <c r="Z897" s="567" t="s">
        <v>5</v>
      </c>
      <c r="AA897" s="568" t="s">
        <v>30</v>
      </c>
      <c r="AB897" s="573" t="s">
        <v>831</v>
      </c>
      <c r="AC897" s="592"/>
      <c r="AD897" s="571">
        <f t="shared" ref="AD897:AF898" si="210">AD898</f>
        <v>103038.70000000001</v>
      </c>
      <c r="AE897" s="571">
        <f t="shared" si="210"/>
        <v>0</v>
      </c>
      <c r="AF897" s="571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122</v>
      </c>
      <c r="Y898" s="566" t="s">
        <v>455</v>
      </c>
      <c r="Z898" s="567" t="s">
        <v>5</v>
      </c>
      <c r="AA898" s="568" t="s">
        <v>30</v>
      </c>
      <c r="AB898" s="573" t="s">
        <v>831</v>
      </c>
      <c r="AC898" s="592" t="s">
        <v>37</v>
      </c>
      <c r="AD898" s="571">
        <f t="shared" si="210"/>
        <v>103038.70000000001</v>
      </c>
      <c r="AE898" s="571">
        <f t="shared" si="210"/>
        <v>0</v>
      </c>
      <c r="AF898" s="571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5" t="s">
        <v>53</v>
      </c>
      <c r="Y899" s="566" t="s">
        <v>455</v>
      </c>
      <c r="Z899" s="567" t="s">
        <v>5</v>
      </c>
      <c r="AA899" s="568" t="s">
        <v>30</v>
      </c>
      <c r="AB899" s="573" t="s">
        <v>831</v>
      </c>
      <c r="AC899" s="592" t="s">
        <v>67</v>
      </c>
      <c r="AD899" s="571">
        <f>18753.1+84285.6</f>
        <v>103038.70000000001</v>
      </c>
      <c r="AE899" s="571">
        <v>0</v>
      </c>
      <c r="AF899" s="571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804</v>
      </c>
      <c r="Y900" s="566" t="s">
        <v>455</v>
      </c>
      <c r="Z900" s="567" t="s">
        <v>5</v>
      </c>
      <c r="AA900" s="568" t="s">
        <v>30</v>
      </c>
      <c r="AB900" s="658" t="s">
        <v>806</v>
      </c>
      <c r="AC900" s="592"/>
      <c r="AD900" s="571">
        <f t="shared" ref="AD900:AF901" si="211">AD901</f>
        <v>22554.6</v>
      </c>
      <c r="AE900" s="571">
        <f t="shared" si="211"/>
        <v>428538.39999999997</v>
      </c>
      <c r="AF900" s="571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455</v>
      </c>
      <c r="Z901" s="567" t="s">
        <v>5</v>
      </c>
      <c r="AA901" s="568" t="s">
        <v>30</v>
      </c>
      <c r="AB901" s="658" t="s">
        <v>806</v>
      </c>
      <c r="AC901" s="592" t="s">
        <v>37</v>
      </c>
      <c r="AD901" s="571">
        <f t="shared" si="211"/>
        <v>22554.6</v>
      </c>
      <c r="AE901" s="571">
        <f t="shared" si="211"/>
        <v>428538.39999999997</v>
      </c>
      <c r="AF901" s="571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455</v>
      </c>
      <c r="Z902" s="567" t="s">
        <v>5</v>
      </c>
      <c r="AA902" s="568" t="s">
        <v>30</v>
      </c>
      <c r="AB902" s="658" t="s">
        <v>806</v>
      </c>
      <c r="AC902" s="592" t="s">
        <v>67</v>
      </c>
      <c r="AD902" s="571">
        <f>12272.4+1012.7+1717.8+1374.4+6177.3</f>
        <v>22554.6</v>
      </c>
      <c r="AE902" s="571">
        <f>233174.6+19241.9+32638.1+26114.1+117369.7</f>
        <v>428538.39999999997</v>
      </c>
      <c r="AF902" s="571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784</v>
      </c>
      <c r="Y903" s="566" t="s">
        <v>455</v>
      </c>
      <c r="Z903" s="567" t="s">
        <v>5</v>
      </c>
      <c r="AA903" s="568" t="s">
        <v>30</v>
      </c>
      <c r="AB903" s="573" t="s">
        <v>785</v>
      </c>
      <c r="AC903" s="592"/>
      <c r="AD903" s="571">
        <f t="shared" ref="AD903:AF904" si="212">AD904</f>
        <v>63801.7</v>
      </c>
      <c r="AE903" s="571">
        <f t="shared" si="212"/>
        <v>0</v>
      </c>
      <c r="AF903" s="571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455</v>
      </c>
      <c r="Z904" s="567" t="s">
        <v>5</v>
      </c>
      <c r="AA904" s="568" t="s">
        <v>30</v>
      </c>
      <c r="AB904" s="573" t="s">
        <v>785</v>
      </c>
      <c r="AC904" s="592" t="s">
        <v>37</v>
      </c>
      <c r="AD904" s="571">
        <f t="shared" si="212"/>
        <v>63801.7</v>
      </c>
      <c r="AE904" s="571">
        <f t="shared" si="212"/>
        <v>0</v>
      </c>
      <c r="AF904" s="571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455</v>
      </c>
      <c r="Z905" s="567" t="s">
        <v>5</v>
      </c>
      <c r="AA905" s="568" t="s">
        <v>30</v>
      </c>
      <c r="AB905" s="573" t="s">
        <v>785</v>
      </c>
      <c r="AC905" s="592" t="s">
        <v>67</v>
      </c>
      <c r="AD905" s="571">
        <f>41051.9+9133.8+2478.1+11137.9</f>
        <v>63801.7</v>
      </c>
      <c r="AE905" s="571">
        <v>0</v>
      </c>
      <c r="AF905" s="571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2" t="s">
        <v>254</v>
      </c>
      <c r="Y906" s="566" t="s">
        <v>455</v>
      </c>
      <c r="Z906" s="567" t="s">
        <v>5</v>
      </c>
      <c r="AA906" s="568" t="s">
        <v>30</v>
      </c>
      <c r="AB906" s="573" t="s">
        <v>255</v>
      </c>
      <c r="AC906" s="592"/>
      <c r="AD906" s="571">
        <f>AD907</f>
        <v>395.4</v>
      </c>
      <c r="AE906" s="571">
        <f t="shared" ref="AE906:AF910" si="213">AE907</f>
        <v>593.1</v>
      </c>
      <c r="AF906" s="571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2" t="s">
        <v>596</v>
      </c>
      <c r="Y907" s="566" t="s">
        <v>455</v>
      </c>
      <c r="Z907" s="567" t="s">
        <v>5</v>
      </c>
      <c r="AA907" s="568" t="s">
        <v>30</v>
      </c>
      <c r="AB907" s="573" t="s">
        <v>256</v>
      </c>
      <c r="AC907" s="592"/>
      <c r="AD907" s="571">
        <f>AD908</f>
        <v>395.4</v>
      </c>
      <c r="AE907" s="571">
        <f t="shared" si="213"/>
        <v>593.1</v>
      </c>
      <c r="AF907" s="571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89" t="s">
        <v>597</v>
      </c>
      <c r="Y908" s="566" t="s">
        <v>455</v>
      </c>
      <c r="Z908" s="567" t="s">
        <v>5</v>
      </c>
      <c r="AA908" s="568" t="s">
        <v>30</v>
      </c>
      <c r="AB908" s="573" t="s">
        <v>257</v>
      </c>
      <c r="AC908" s="592"/>
      <c r="AD908" s="571">
        <f>AD909</f>
        <v>395.4</v>
      </c>
      <c r="AE908" s="571">
        <f t="shared" si="213"/>
        <v>593.1</v>
      </c>
      <c r="AF908" s="571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841</v>
      </c>
      <c r="Y909" s="566" t="s">
        <v>455</v>
      </c>
      <c r="Z909" s="567" t="s">
        <v>5</v>
      </c>
      <c r="AA909" s="568" t="s">
        <v>30</v>
      </c>
      <c r="AB909" s="573" t="s">
        <v>842</v>
      </c>
      <c r="AC909" s="592"/>
      <c r="AD909" s="571">
        <f>AD910</f>
        <v>395.4</v>
      </c>
      <c r="AE909" s="571">
        <f t="shared" si="213"/>
        <v>593.1</v>
      </c>
      <c r="AF909" s="571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5" t="s">
        <v>122</v>
      </c>
      <c r="Y910" s="566" t="s">
        <v>455</v>
      </c>
      <c r="Z910" s="567" t="s">
        <v>5</v>
      </c>
      <c r="AA910" s="568" t="s">
        <v>30</v>
      </c>
      <c r="AB910" s="573" t="s">
        <v>842</v>
      </c>
      <c r="AC910" s="592" t="s">
        <v>37</v>
      </c>
      <c r="AD910" s="571">
        <f>AD911</f>
        <v>395.4</v>
      </c>
      <c r="AE910" s="571">
        <f t="shared" si="213"/>
        <v>593.1</v>
      </c>
      <c r="AF910" s="571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5" t="s">
        <v>53</v>
      </c>
      <c r="Y911" s="566" t="s">
        <v>455</v>
      </c>
      <c r="Z911" s="567" t="s">
        <v>5</v>
      </c>
      <c r="AA911" s="568" t="s">
        <v>30</v>
      </c>
      <c r="AB911" s="573" t="s">
        <v>842</v>
      </c>
      <c r="AC911" s="592" t="s">
        <v>67</v>
      </c>
      <c r="AD911" s="571">
        <f>72+323.4</f>
        <v>395.4</v>
      </c>
      <c r="AE911" s="571">
        <f>108+485.1</f>
        <v>593.1</v>
      </c>
      <c r="AF911" s="571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18</v>
      </c>
      <c r="Y912" s="566" t="s">
        <v>455</v>
      </c>
      <c r="Z912" s="567" t="s">
        <v>5</v>
      </c>
      <c r="AA912" s="568" t="s">
        <v>7</v>
      </c>
      <c r="AB912" s="569"/>
      <c r="AC912" s="592"/>
      <c r="AD912" s="571">
        <f>AD919+AD913</f>
        <v>873153.1</v>
      </c>
      <c r="AE912" s="571">
        <f>AE919</f>
        <v>316589.7</v>
      </c>
      <c r="AF912" s="571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3" t="s">
        <v>261</v>
      </c>
      <c r="Y913" s="566" t="s">
        <v>455</v>
      </c>
      <c r="Z913" s="617" t="s">
        <v>5</v>
      </c>
      <c r="AA913" s="568" t="s">
        <v>7</v>
      </c>
      <c r="AB913" s="618" t="s">
        <v>262</v>
      </c>
      <c r="AC913" s="619"/>
      <c r="AD913" s="727">
        <f>AD914</f>
        <v>5000</v>
      </c>
      <c r="AE913" s="727">
        <f t="shared" ref="AE913:AF917" si="214">AE914</f>
        <v>0</v>
      </c>
      <c r="AF913" s="727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3" t="s">
        <v>416</v>
      </c>
      <c r="Y914" s="566" t="s">
        <v>455</v>
      </c>
      <c r="Z914" s="617" t="s">
        <v>5</v>
      </c>
      <c r="AA914" s="568" t="s">
        <v>7</v>
      </c>
      <c r="AB914" s="618" t="s">
        <v>263</v>
      </c>
      <c r="AC914" s="620"/>
      <c r="AD914" s="727">
        <f>AD915</f>
        <v>5000</v>
      </c>
      <c r="AE914" s="727">
        <f t="shared" si="214"/>
        <v>0</v>
      </c>
      <c r="AF914" s="727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3" t="s">
        <v>722</v>
      </c>
      <c r="Y915" s="566" t="s">
        <v>455</v>
      </c>
      <c r="Z915" s="617" t="s">
        <v>5</v>
      </c>
      <c r="AA915" s="568" t="s">
        <v>7</v>
      </c>
      <c r="AB915" s="618" t="s">
        <v>719</v>
      </c>
      <c r="AC915" s="621"/>
      <c r="AD915" s="727">
        <f>AD916</f>
        <v>5000</v>
      </c>
      <c r="AE915" s="727">
        <f t="shared" si="214"/>
        <v>0</v>
      </c>
      <c r="AF915" s="727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4" t="s">
        <v>721</v>
      </c>
      <c r="Y916" s="566" t="s">
        <v>455</v>
      </c>
      <c r="Z916" s="617" t="s">
        <v>5</v>
      </c>
      <c r="AA916" s="568" t="s">
        <v>7</v>
      </c>
      <c r="AB916" s="618" t="s">
        <v>720</v>
      </c>
      <c r="AC916" s="621"/>
      <c r="AD916" s="727">
        <f>AD917</f>
        <v>5000</v>
      </c>
      <c r="AE916" s="727">
        <f t="shared" si="214"/>
        <v>0</v>
      </c>
      <c r="AF916" s="727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5" t="s">
        <v>122</v>
      </c>
      <c r="Y917" s="566" t="s">
        <v>455</v>
      </c>
      <c r="Z917" s="617" t="s">
        <v>5</v>
      </c>
      <c r="AA917" s="568" t="s">
        <v>7</v>
      </c>
      <c r="AB917" s="618" t="s">
        <v>720</v>
      </c>
      <c r="AC917" s="621">
        <v>200</v>
      </c>
      <c r="AD917" s="727">
        <f>AD918</f>
        <v>5000</v>
      </c>
      <c r="AE917" s="727">
        <f t="shared" si="214"/>
        <v>0</v>
      </c>
      <c r="AF917" s="727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5" t="s">
        <v>53</v>
      </c>
      <c r="Y918" s="566" t="s">
        <v>455</v>
      </c>
      <c r="Z918" s="617" t="s">
        <v>5</v>
      </c>
      <c r="AA918" s="568" t="s">
        <v>7</v>
      </c>
      <c r="AB918" s="618" t="s">
        <v>720</v>
      </c>
      <c r="AC918" s="621">
        <v>240</v>
      </c>
      <c r="AD918" s="727">
        <f>5000</f>
        <v>5000</v>
      </c>
      <c r="AE918" s="727">
        <v>0</v>
      </c>
      <c r="AF918" s="727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2" t="s">
        <v>254</v>
      </c>
      <c r="Y919" s="566" t="s">
        <v>455</v>
      </c>
      <c r="Z919" s="567" t="s">
        <v>5</v>
      </c>
      <c r="AA919" s="568" t="s">
        <v>7</v>
      </c>
      <c r="AB919" s="573" t="s">
        <v>255</v>
      </c>
      <c r="AC919" s="592"/>
      <c r="AD919" s="571">
        <f>AD938+AD920</f>
        <v>868153.1</v>
      </c>
      <c r="AE919" s="571">
        <f>AE938+AE920</f>
        <v>316589.7</v>
      </c>
      <c r="AF919" s="571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2" t="s">
        <v>399</v>
      </c>
      <c r="Y920" s="566" t="s">
        <v>455</v>
      </c>
      <c r="Z920" s="567" t="s">
        <v>5</v>
      </c>
      <c r="AA920" s="568" t="s">
        <v>7</v>
      </c>
      <c r="AB920" s="573" t="s">
        <v>400</v>
      </c>
      <c r="AC920" s="592"/>
      <c r="AD920" s="571">
        <f>AD921+AD934</f>
        <v>749194.1</v>
      </c>
      <c r="AE920" s="571">
        <f>AE921+AE934</f>
        <v>232300</v>
      </c>
      <c r="AF920" s="571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2" t="s">
        <v>428</v>
      </c>
      <c r="Y921" s="566" t="s">
        <v>455</v>
      </c>
      <c r="Z921" s="567" t="s">
        <v>5</v>
      </c>
      <c r="AA921" s="568" t="s">
        <v>7</v>
      </c>
      <c r="AB921" s="573" t="s">
        <v>429</v>
      </c>
      <c r="AC921" s="592"/>
      <c r="AD921" s="571">
        <f>AD928+AD931+AD922+AD925</f>
        <v>448293.2</v>
      </c>
      <c r="AE921" s="571">
        <f>AE928+AE931+AE922+AE925</f>
        <v>232300</v>
      </c>
      <c r="AF921" s="571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2" t="s">
        <v>684</v>
      </c>
      <c r="Y922" s="566" t="s">
        <v>455</v>
      </c>
      <c r="Z922" s="567" t="s">
        <v>5</v>
      </c>
      <c r="AA922" s="568" t="s">
        <v>7</v>
      </c>
      <c r="AB922" s="573" t="s">
        <v>685</v>
      </c>
      <c r="AC922" s="592"/>
      <c r="AD922" s="571">
        <f t="shared" ref="AD922:AF923" si="215">AD923</f>
        <v>200</v>
      </c>
      <c r="AE922" s="571">
        <f t="shared" si="215"/>
        <v>0</v>
      </c>
      <c r="AF922" s="571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122</v>
      </c>
      <c r="Y923" s="566" t="s">
        <v>455</v>
      </c>
      <c r="Z923" s="567" t="s">
        <v>5</v>
      </c>
      <c r="AA923" s="568" t="s">
        <v>7</v>
      </c>
      <c r="AB923" s="573" t="s">
        <v>685</v>
      </c>
      <c r="AC923" s="592" t="s">
        <v>37</v>
      </c>
      <c r="AD923" s="571">
        <f t="shared" si="215"/>
        <v>200</v>
      </c>
      <c r="AE923" s="571">
        <f t="shared" si="215"/>
        <v>0</v>
      </c>
      <c r="AF923" s="571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53</v>
      </c>
      <c r="Y924" s="566" t="s">
        <v>455</v>
      </c>
      <c r="Z924" s="567" t="s">
        <v>5</v>
      </c>
      <c r="AA924" s="568" t="s">
        <v>7</v>
      </c>
      <c r="AB924" s="573" t="s">
        <v>685</v>
      </c>
      <c r="AC924" s="592" t="s">
        <v>67</v>
      </c>
      <c r="AD924" s="571">
        <f>200+25000-1479-23521</f>
        <v>200</v>
      </c>
      <c r="AE924" s="571">
        <v>0</v>
      </c>
      <c r="AF924" s="571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686</v>
      </c>
      <c r="Y925" s="566" t="s">
        <v>455</v>
      </c>
      <c r="Z925" s="567" t="s">
        <v>5</v>
      </c>
      <c r="AA925" s="568" t="s">
        <v>7</v>
      </c>
      <c r="AB925" s="573" t="s">
        <v>687</v>
      </c>
      <c r="AC925" s="592"/>
      <c r="AD925" s="571">
        <f t="shared" ref="AD925:AF926" si="216">AD926</f>
        <v>605</v>
      </c>
      <c r="AE925" s="571">
        <f t="shared" si="216"/>
        <v>0</v>
      </c>
      <c r="AF925" s="571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122</v>
      </c>
      <c r="Y926" s="566" t="s">
        <v>455</v>
      </c>
      <c r="Z926" s="567" t="s">
        <v>5</v>
      </c>
      <c r="AA926" s="568" t="s">
        <v>7</v>
      </c>
      <c r="AB926" s="573" t="s">
        <v>687</v>
      </c>
      <c r="AC926" s="592" t="s">
        <v>37</v>
      </c>
      <c r="AD926" s="571">
        <f t="shared" si="216"/>
        <v>605</v>
      </c>
      <c r="AE926" s="571">
        <f t="shared" si="216"/>
        <v>0</v>
      </c>
      <c r="AF926" s="571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5" t="s">
        <v>53</v>
      </c>
      <c r="Y927" s="566" t="s">
        <v>455</v>
      </c>
      <c r="Z927" s="567" t="s">
        <v>5</v>
      </c>
      <c r="AA927" s="568" t="s">
        <v>7</v>
      </c>
      <c r="AB927" s="573" t="s">
        <v>687</v>
      </c>
      <c r="AC927" s="592" t="s">
        <v>67</v>
      </c>
      <c r="AD927" s="571">
        <v>605</v>
      </c>
      <c r="AE927" s="571">
        <v>0</v>
      </c>
      <c r="AF927" s="571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89" t="s">
        <v>478</v>
      </c>
      <c r="Y928" s="566" t="s">
        <v>455</v>
      </c>
      <c r="Z928" s="567" t="s">
        <v>5</v>
      </c>
      <c r="AA928" s="568" t="s">
        <v>7</v>
      </c>
      <c r="AB928" s="573" t="s">
        <v>708</v>
      </c>
      <c r="AC928" s="592"/>
      <c r="AD928" s="571">
        <f t="shared" ref="AD928:AF929" si="217">AD929</f>
        <v>5171.7</v>
      </c>
      <c r="AE928" s="571">
        <f t="shared" si="217"/>
        <v>0</v>
      </c>
      <c r="AF928" s="571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5" t="s">
        <v>122</v>
      </c>
      <c r="Y929" s="566" t="s">
        <v>455</v>
      </c>
      <c r="Z929" s="567" t="s">
        <v>5</v>
      </c>
      <c r="AA929" s="568" t="s">
        <v>7</v>
      </c>
      <c r="AB929" s="573" t="s">
        <v>708</v>
      </c>
      <c r="AC929" s="592" t="s">
        <v>37</v>
      </c>
      <c r="AD929" s="571">
        <f t="shared" si="217"/>
        <v>5171.7</v>
      </c>
      <c r="AE929" s="571">
        <f t="shared" si="217"/>
        <v>0</v>
      </c>
      <c r="AF929" s="571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53</v>
      </c>
      <c r="Y930" s="566" t="s">
        <v>455</v>
      </c>
      <c r="Z930" s="567" t="s">
        <v>5</v>
      </c>
      <c r="AA930" s="568" t="s">
        <v>7</v>
      </c>
      <c r="AB930" s="573" t="s">
        <v>708</v>
      </c>
      <c r="AC930" s="592" t="s">
        <v>67</v>
      </c>
      <c r="AD930" s="571">
        <f>5171.7</f>
        <v>5171.7</v>
      </c>
      <c r="AE930" s="571">
        <v>0</v>
      </c>
      <c r="AF930" s="571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435</v>
      </c>
      <c r="Y931" s="566" t="s">
        <v>455</v>
      </c>
      <c r="Z931" s="567" t="s">
        <v>5</v>
      </c>
      <c r="AA931" s="568" t="s">
        <v>7</v>
      </c>
      <c r="AB931" s="573" t="s">
        <v>436</v>
      </c>
      <c r="AC931" s="592"/>
      <c r="AD931" s="571">
        <f t="shared" ref="AD931:AF932" si="218">AD932</f>
        <v>442316.5</v>
      </c>
      <c r="AE931" s="571">
        <f t="shared" si="218"/>
        <v>232300</v>
      </c>
      <c r="AF931" s="571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122</v>
      </c>
      <c r="Y932" s="566" t="s">
        <v>455</v>
      </c>
      <c r="Z932" s="567" t="s">
        <v>5</v>
      </c>
      <c r="AA932" s="568" t="s">
        <v>7</v>
      </c>
      <c r="AB932" s="573" t="s">
        <v>436</v>
      </c>
      <c r="AC932" s="592" t="s">
        <v>37</v>
      </c>
      <c r="AD932" s="571">
        <f t="shared" si="218"/>
        <v>442316.5</v>
      </c>
      <c r="AE932" s="571">
        <f t="shared" si="218"/>
        <v>232300</v>
      </c>
      <c r="AF932" s="571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53</v>
      </c>
      <c r="Y933" s="566" t="s">
        <v>455</v>
      </c>
      <c r="Z933" s="567" t="s">
        <v>5</v>
      </c>
      <c r="AA933" s="568" t="s">
        <v>7</v>
      </c>
      <c r="AB933" s="573" t="s">
        <v>436</v>
      </c>
      <c r="AC933" s="592" t="s">
        <v>67</v>
      </c>
      <c r="AD933" s="571">
        <f>368007.3+74309.2</f>
        <v>442316.5</v>
      </c>
      <c r="AE933" s="571">
        <f>193273.6+39026.4</f>
        <v>232300</v>
      </c>
      <c r="AF933" s="571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9" t="s">
        <v>401</v>
      </c>
      <c r="Y934" s="566" t="s">
        <v>455</v>
      </c>
      <c r="Z934" s="567" t="s">
        <v>5</v>
      </c>
      <c r="AA934" s="568" t="s">
        <v>7</v>
      </c>
      <c r="AB934" s="573" t="s">
        <v>402</v>
      </c>
      <c r="AC934" s="592"/>
      <c r="AD934" s="571">
        <f t="shared" ref="AD934:AF936" si="219">AD935</f>
        <v>300900.89999999997</v>
      </c>
      <c r="AE934" s="571">
        <f t="shared" si="219"/>
        <v>0</v>
      </c>
      <c r="AF934" s="571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29" t="s">
        <v>726</v>
      </c>
      <c r="Y935" s="566" t="s">
        <v>455</v>
      </c>
      <c r="Z935" s="567" t="s">
        <v>5</v>
      </c>
      <c r="AA935" s="568" t="s">
        <v>7</v>
      </c>
      <c r="AB935" s="573" t="s">
        <v>727</v>
      </c>
      <c r="AC935" s="592"/>
      <c r="AD935" s="571">
        <f t="shared" si="219"/>
        <v>300900.89999999997</v>
      </c>
      <c r="AE935" s="571">
        <f t="shared" si="219"/>
        <v>0</v>
      </c>
      <c r="AF935" s="571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5" t="s">
        <v>122</v>
      </c>
      <c r="Y936" s="566" t="s">
        <v>455</v>
      </c>
      <c r="Z936" s="567" t="s">
        <v>5</v>
      </c>
      <c r="AA936" s="568" t="s">
        <v>7</v>
      </c>
      <c r="AB936" s="573" t="s">
        <v>727</v>
      </c>
      <c r="AC936" s="592" t="s">
        <v>37</v>
      </c>
      <c r="AD936" s="571">
        <f t="shared" si="219"/>
        <v>300900.89999999997</v>
      </c>
      <c r="AE936" s="571">
        <f t="shared" si="219"/>
        <v>0</v>
      </c>
      <c r="AF936" s="571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5" t="s">
        <v>53</v>
      </c>
      <c r="Y937" s="566" t="s">
        <v>455</v>
      </c>
      <c r="Z937" s="567" t="s">
        <v>5</v>
      </c>
      <c r="AA937" s="568" t="s">
        <v>7</v>
      </c>
      <c r="AB937" s="573" t="s">
        <v>727</v>
      </c>
      <c r="AC937" s="592" t="s">
        <v>67</v>
      </c>
      <c r="AD937" s="571">
        <f>226896.8+50483.1+4280.8+19240.2</f>
        <v>300900.89999999997</v>
      </c>
      <c r="AE937" s="571">
        <v>0</v>
      </c>
      <c r="AF937" s="571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2" t="s">
        <v>596</v>
      </c>
      <c r="Y938" s="566" t="s">
        <v>455</v>
      </c>
      <c r="Z938" s="567" t="s">
        <v>5</v>
      </c>
      <c r="AA938" s="568" t="s">
        <v>7</v>
      </c>
      <c r="AB938" s="573" t="s">
        <v>256</v>
      </c>
      <c r="AC938" s="592"/>
      <c r="AD938" s="571">
        <f>AD939</f>
        <v>118959</v>
      </c>
      <c r="AE938" s="571">
        <f>AE939</f>
        <v>84289.700000000012</v>
      </c>
      <c r="AF938" s="571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9" t="s">
        <v>597</v>
      </c>
      <c r="Y939" s="566" t="s">
        <v>455</v>
      </c>
      <c r="Z939" s="567" t="s">
        <v>5</v>
      </c>
      <c r="AA939" s="568" t="s">
        <v>7</v>
      </c>
      <c r="AB939" s="573" t="s">
        <v>257</v>
      </c>
      <c r="AC939" s="575"/>
      <c r="AD939" s="571">
        <f>AD944+AD947+AD959+AD956+AD953+AD950+AD940</f>
        <v>118959</v>
      </c>
      <c r="AE939" s="571">
        <f>AE944+AE947+AE959+AE956+AE953+AE950+AE940</f>
        <v>84289.700000000012</v>
      </c>
      <c r="AF939" s="571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89" t="s">
        <v>760</v>
      </c>
      <c r="Y940" s="566" t="s">
        <v>455</v>
      </c>
      <c r="Z940" s="567" t="s">
        <v>5</v>
      </c>
      <c r="AA940" s="568" t="s">
        <v>7</v>
      </c>
      <c r="AB940" s="573" t="s">
        <v>761</v>
      </c>
      <c r="AC940" s="575"/>
      <c r="AD940" s="571">
        <f>AD941</f>
        <v>628.5</v>
      </c>
      <c r="AE940" s="571">
        <f t="shared" ref="AE940:AF942" si="220">AE941</f>
        <v>29206</v>
      </c>
      <c r="AF940" s="571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89" t="s">
        <v>762</v>
      </c>
      <c r="Y941" s="566" t="s">
        <v>455</v>
      </c>
      <c r="Z941" s="567" t="s">
        <v>5</v>
      </c>
      <c r="AA941" s="568" t="s">
        <v>7</v>
      </c>
      <c r="AB941" s="573" t="s">
        <v>763</v>
      </c>
      <c r="AC941" s="575"/>
      <c r="AD941" s="571">
        <f>AD942</f>
        <v>628.5</v>
      </c>
      <c r="AE941" s="571">
        <f t="shared" si="220"/>
        <v>29206</v>
      </c>
      <c r="AF941" s="571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5" t="s">
        <v>122</v>
      </c>
      <c r="Y942" s="566" t="s">
        <v>455</v>
      </c>
      <c r="Z942" s="567" t="s">
        <v>5</v>
      </c>
      <c r="AA942" s="568" t="s">
        <v>7</v>
      </c>
      <c r="AB942" s="573" t="s">
        <v>763</v>
      </c>
      <c r="AC942" s="570">
        <v>200</v>
      </c>
      <c r="AD942" s="571">
        <f>AD943</f>
        <v>628.5</v>
      </c>
      <c r="AE942" s="571">
        <f t="shared" si="220"/>
        <v>29206</v>
      </c>
      <c r="AF942" s="571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5" t="s">
        <v>53</v>
      </c>
      <c r="Y943" s="566" t="s">
        <v>455</v>
      </c>
      <c r="Z943" s="567" t="s">
        <v>5</v>
      </c>
      <c r="AA943" s="568" t="s">
        <v>7</v>
      </c>
      <c r="AB943" s="573" t="s">
        <v>763</v>
      </c>
      <c r="AC943" s="575">
        <v>240</v>
      </c>
      <c r="AD943" s="571">
        <f>28578-28578+628+1000-999.5</f>
        <v>628.5</v>
      </c>
      <c r="AE943" s="571">
        <f>28578+628</f>
        <v>29206</v>
      </c>
      <c r="AF943" s="571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5" t="s">
        <v>640</v>
      </c>
      <c r="Y944" s="566" t="s">
        <v>455</v>
      </c>
      <c r="Z944" s="567" t="s">
        <v>5</v>
      </c>
      <c r="AA944" s="568" t="s">
        <v>7</v>
      </c>
      <c r="AB944" s="573" t="s">
        <v>639</v>
      </c>
      <c r="AC944" s="575"/>
      <c r="AD944" s="571">
        <f t="shared" ref="AD944:AF945" si="221">AD945</f>
        <v>29500</v>
      </c>
      <c r="AE944" s="571">
        <f t="shared" si="221"/>
        <v>25543.300000000003</v>
      </c>
      <c r="AF944" s="571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122</v>
      </c>
      <c r="Y945" s="566" t="s">
        <v>455</v>
      </c>
      <c r="Z945" s="567" t="s">
        <v>5</v>
      </c>
      <c r="AA945" s="568" t="s">
        <v>7</v>
      </c>
      <c r="AB945" s="573" t="s">
        <v>639</v>
      </c>
      <c r="AC945" s="570">
        <v>200</v>
      </c>
      <c r="AD945" s="571">
        <f t="shared" si="221"/>
        <v>29500</v>
      </c>
      <c r="AE945" s="571">
        <f t="shared" si="221"/>
        <v>25543.300000000003</v>
      </c>
      <c r="AF945" s="571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53</v>
      </c>
      <c r="Y946" s="566" t="s">
        <v>455</v>
      </c>
      <c r="Z946" s="567" t="s">
        <v>5</v>
      </c>
      <c r="AA946" s="568" t="s">
        <v>7</v>
      </c>
      <c r="AB946" s="573" t="s">
        <v>639</v>
      </c>
      <c r="AC946" s="575">
        <v>240</v>
      </c>
      <c r="AD946" s="571">
        <f>22700+6800</f>
        <v>29500</v>
      </c>
      <c r="AE946" s="571">
        <f>11110.2+14433.1</f>
        <v>25543.300000000003</v>
      </c>
      <c r="AF946" s="571">
        <f>11110.2+14433.1</f>
        <v>25543.300000000003</v>
      </c>
      <c r="AG946" s="283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481</v>
      </c>
      <c r="Y947" s="566" t="s">
        <v>455</v>
      </c>
      <c r="Z947" s="567" t="s">
        <v>5</v>
      </c>
      <c r="AA947" s="568" t="s">
        <v>7</v>
      </c>
      <c r="AB947" s="573" t="s">
        <v>441</v>
      </c>
      <c r="AC947" s="575"/>
      <c r="AD947" s="571">
        <f t="shared" ref="AD947:AF948" si="222">AD948</f>
        <v>30293.5</v>
      </c>
      <c r="AE947" s="571">
        <f t="shared" si="222"/>
        <v>23427.9</v>
      </c>
      <c r="AF947" s="571">
        <f t="shared" si="222"/>
        <v>22783.5</v>
      </c>
      <c r="AG947" s="282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122</v>
      </c>
      <c r="Y948" s="566" t="s">
        <v>455</v>
      </c>
      <c r="Z948" s="567" t="s">
        <v>5</v>
      </c>
      <c r="AA948" s="568" t="s">
        <v>7</v>
      </c>
      <c r="AB948" s="573" t="s">
        <v>441</v>
      </c>
      <c r="AC948" s="570">
        <v>200</v>
      </c>
      <c r="AD948" s="571">
        <f t="shared" si="222"/>
        <v>30293.5</v>
      </c>
      <c r="AE948" s="571">
        <f t="shared" si="222"/>
        <v>23427.9</v>
      </c>
      <c r="AF948" s="571">
        <f t="shared" si="222"/>
        <v>22783.5</v>
      </c>
      <c r="AG948" s="282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5" t="s">
        <v>53</v>
      </c>
      <c r="Y949" s="566" t="s">
        <v>455</v>
      </c>
      <c r="Z949" s="567" t="s">
        <v>5</v>
      </c>
      <c r="AA949" s="568" t="s">
        <v>7</v>
      </c>
      <c r="AB949" s="573" t="s">
        <v>441</v>
      </c>
      <c r="AC949" s="575">
        <v>240</v>
      </c>
      <c r="AD949" s="571">
        <f>30042.2-9641.7+9641.7+1500+850-2300-559.7-60+821</f>
        <v>30293.5</v>
      </c>
      <c r="AE949" s="571">
        <f>31280-7852.1</f>
        <v>23427.9</v>
      </c>
      <c r="AF949" s="571">
        <f>23583-799.5</f>
        <v>22783.5</v>
      </c>
      <c r="AG949" s="283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89" t="s">
        <v>746</v>
      </c>
      <c r="Y950" s="566" t="s">
        <v>455</v>
      </c>
      <c r="Z950" s="567" t="s">
        <v>5</v>
      </c>
      <c r="AA950" s="568" t="s">
        <v>7</v>
      </c>
      <c r="AB950" s="573" t="s">
        <v>747</v>
      </c>
      <c r="AC950" s="575"/>
      <c r="AD950" s="571">
        <f t="shared" ref="AD950:AF951" si="223">AD951</f>
        <v>29577.5</v>
      </c>
      <c r="AE950" s="571">
        <f t="shared" si="223"/>
        <v>0</v>
      </c>
      <c r="AF950" s="571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122</v>
      </c>
      <c r="Y951" s="566" t="s">
        <v>455</v>
      </c>
      <c r="Z951" s="567" t="s">
        <v>5</v>
      </c>
      <c r="AA951" s="568" t="s">
        <v>7</v>
      </c>
      <c r="AB951" s="573" t="s">
        <v>747</v>
      </c>
      <c r="AC951" s="570">
        <v>200</v>
      </c>
      <c r="AD951" s="571">
        <f t="shared" si="223"/>
        <v>29577.5</v>
      </c>
      <c r="AE951" s="571">
        <f t="shared" si="223"/>
        <v>0</v>
      </c>
      <c r="AF951" s="571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53</v>
      </c>
      <c r="Y952" s="566" t="s">
        <v>455</v>
      </c>
      <c r="Z952" s="567" t="s">
        <v>5</v>
      </c>
      <c r="AA952" s="568" t="s">
        <v>7</v>
      </c>
      <c r="AB952" s="573" t="s">
        <v>747</v>
      </c>
      <c r="AC952" s="575">
        <v>240</v>
      </c>
      <c r="AD952" s="571">
        <f>28578+999.5</f>
        <v>29577.5</v>
      </c>
      <c r="AE952" s="571">
        <v>0</v>
      </c>
      <c r="AF952" s="571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750</v>
      </c>
      <c r="Y953" s="566" t="s">
        <v>455</v>
      </c>
      <c r="Z953" s="567" t="s">
        <v>5</v>
      </c>
      <c r="AA953" s="568" t="s">
        <v>7</v>
      </c>
      <c r="AB953" s="573" t="s">
        <v>749</v>
      </c>
      <c r="AC953" s="575"/>
      <c r="AD953" s="571">
        <f t="shared" ref="AD953:AF954" si="224">AD954</f>
        <v>14433.1</v>
      </c>
      <c r="AE953" s="571">
        <f t="shared" si="224"/>
        <v>0</v>
      </c>
      <c r="AF953" s="571">
        <f t="shared" si="224"/>
        <v>0</v>
      </c>
      <c r="AG953" s="283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122</v>
      </c>
      <c r="Y954" s="566" t="s">
        <v>455</v>
      </c>
      <c r="Z954" s="567" t="s">
        <v>5</v>
      </c>
      <c r="AA954" s="568" t="s">
        <v>7</v>
      </c>
      <c r="AB954" s="573" t="s">
        <v>749</v>
      </c>
      <c r="AC954" s="570">
        <v>200</v>
      </c>
      <c r="AD954" s="571">
        <f t="shared" si="224"/>
        <v>14433.1</v>
      </c>
      <c r="AE954" s="571">
        <f t="shared" si="224"/>
        <v>0</v>
      </c>
      <c r="AF954" s="571">
        <f t="shared" si="224"/>
        <v>0</v>
      </c>
      <c r="AG954" s="283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5" t="s">
        <v>53</v>
      </c>
      <c r="Y955" s="566" t="s">
        <v>455</v>
      </c>
      <c r="Z955" s="567" t="s">
        <v>5</v>
      </c>
      <c r="AA955" s="568" t="s">
        <v>7</v>
      </c>
      <c r="AB955" s="573" t="s">
        <v>749</v>
      </c>
      <c r="AC955" s="575">
        <v>240</v>
      </c>
      <c r="AD955" s="571">
        <v>14433.1</v>
      </c>
      <c r="AE955" s="571">
        <v>0</v>
      </c>
      <c r="AF955" s="571">
        <v>0</v>
      </c>
      <c r="AG955" s="283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5" t="s">
        <v>744</v>
      </c>
      <c r="Y956" s="566" t="s">
        <v>455</v>
      </c>
      <c r="Z956" s="567" t="s">
        <v>5</v>
      </c>
      <c r="AA956" s="568" t="s">
        <v>7</v>
      </c>
      <c r="AB956" s="573" t="s">
        <v>745</v>
      </c>
      <c r="AC956" s="575"/>
      <c r="AD956" s="571">
        <f t="shared" ref="AD956:AF957" si="225">AD957</f>
        <v>13208.900000000001</v>
      </c>
      <c r="AE956" s="571">
        <f t="shared" si="225"/>
        <v>0</v>
      </c>
      <c r="AF956" s="571">
        <f t="shared" si="225"/>
        <v>0</v>
      </c>
      <c r="AG956" s="283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455</v>
      </c>
      <c r="Z957" s="567" t="s">
        <v>5</v>
      </c>
      <c r="AA957" s="568" t="s">
        <v>7</v>
      </c>
      <c r="AB957" s="573" t="s">
        <v>745</v>
      </c>
      <c r="AC957" s="570">
        <v>200</v>
      </c>
      <c r="AD957" s="571">
        <f t="shared" si="225"/>
        <v>13208.900000000001</v>
      </c>
      <c r="AE957" s="571">
        <f t="shared" si="225"/>
        <v>0</v>
      </c>
      <c r="AF957" s="571">
        <f t="shared" si="225"/>
        <v>0</v>
      </c>
      <c r="AG957" s="283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455</v>
      </c>
      <c r="Z958" s="567" t="s">
        <v>5</v>
      </c>
      <c r="AA958" s="568" t="s">
        <v>7</v>
      </c>
      <c r="AB958" s="573" t="s">
        <v>745</v>
      </c>
      <c r="AC958" s="575">
        <v>240</v>
      </c>
      <c r="AD958" s="571">
        <f>11110.2+60+2038.7</f>
        <v>13208.900000000001</v>
      </c>
      <c r="AE958" s="571">
        <v>0</v>
      </c>
      <c r="AF958" s="571">
        <v>0</v>
      </c>
      <c r="AG958" s="283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5" t="s">
        <v>470</v>
      </c>
      <c r="Y959" s="566" t="s">
        <v>455</v>
      </c>
      <c r="Z959" s="567" t="s">
        <v>5</v>
      </c>
      <c r="AA959" s="568" t="s">
        <v>7</v>
      </c>
      <c r="AB959" s="573" t="s">
        <v>706</v>
      </c>
      <c r="AC959" s="575"/>
      <c r="AD959" s="571">
        <f t="shared" ref="AD959:AF960" si="226">AD960</f>
        <v>1317.5</v>
      </c>
      <c r="AE959" s="571">
        <f t="shared" si="226"/>
        <v>6112.5</v>
      </c>
      <c r="AF959" s="571">
        <f t="shared" si="226"/>
        <v>6112.5</v>
      </c>
      <c r="AG959" s="283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455</v>
      </c>
      <c r="Z960" s="567" t="s">
        <v>5</v>
      </c>
      <c r="AA960" s="568" t="s">
        <v>7</v>
      </c>
      <c r="AB960" s="573" t="s">
        <v>706</v>
      </c>
      <c r="AC960" s="570">
        <v>200</v>
      </c>
      <c r="AD960" s="571">
        <f t="shared" si="226"/>
        <v>1317.5</v>
      </c>
      <c r="AE960" s="571">
        <f t="shared" si="226"/>
        <v>6112.5</v>
      </c>
      <c r="AF960" s="571">
        <f t="shared" si="226"/>
        <v>6112.5</v>
      </c>
      <c r="AG960" s="283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455</v>
      </c>
      <c r="Z961" s="567" t="s">
        <v>5</v>
      </c>
      <c r="AA961" s="568" t="s">
        <v>7</v>
      </c>
      <c r="AB961" s="573" t="s">
        <v>706</v>
      </c>
      <c r="AC961" s="575">
        <v>240</v>
      </c>
      <c r="AD961" s="571">
        <f>1317.5</f>
        <v>1317.5</v>
      </c>
      <c r="AE961" s="571">
        <f>6112.5</f>
        <v>6112.5</v>
      </c>
      <c r="AF961" s="571">
        <f>6112.5</f>
        <v>6112.5</v>
      </c>
      <c r="AG961" s="283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5" t="s">
        <v>27</v>
      </c>
      <c r="Y962" s="566" t="s">
        <v>455</v>
      </c>
      <c r="Z962" s="567" t="s">
        <v>5</v>
      </c>
      <c r="AA962" s="568" t="s">
        <v>5</v>
      </c>
      <c r="AB962" s="569"/>
      <c r="AC962" s="570"/>
      <c r="AD962" s="571">
        <f>AD969+AD963</f>
        <v>27089.9</v>
      </c>
      <c r="AE962" s="571">
        <f t="shared" ref="AE962:AF962" si="227">AE969+AE963</f>
        <v>23412.7</v>
      </c>
      <c r="AF962" s="571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2" t="s">
        <v>192</v>
      </c>
      <c r="Y963" s="566" t="s">
        <v>455</v>
      </c>
      <c r="Z963" s="567" t="s">
        <v>5</v>
      </c>
      <c r="AA963" s="568" t="s">
        <v>5</v>
      </c>
      <c r="AB963" s="573" t="s">
        <v>114</v>
      </c>
      <c r="AC963" s="570"/>
      <c r="AD963" s="571">
        <f>AD964</f>
        <v>181.4</v>
      </c>
      <c r="AE963" s="571">
        <f t="shared" ref="AE963:AF963" si="228">AE964</f>
        <v>0</v>
      </c>
      <c r="AF963" s="571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2" t="s">
        <v>196</v>
      </c>
      <c r="Y964" s="566" t="s">
        <v>455</v>
      </c>
      <c r="Z964" s="567" t="s">
        <v>5</v>
      </c>
      <c r="AA964" s="568" t="s">
        <v>5</v>
      </c>
      <c r="AB964" s="573" t="s">
        <v>197</v>
      </c>
      <c r="AC964" s="570"/>
      <c r="AD964" s="571">
        <f>AD965</f>
        <v>181.4</v>
      </c>
      <c r="AE964" s="571">
        <f t="shared" ref="AE964:AF964" si="229">AE965</f>
        <v>0</v>
      </c>
      <c r="AF964" s="571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5" t="s">
        <v>589</v>
      </c>
      <c r="Y965" s="566" t="s">
        <v>455</v>
      </c>
      <c r="Z965" s="567" t="s">
        <v>5</v>
      </c>
      <c r="AA965" s="568" t="s">
        <v>5</v>
      </c>
      <c r="AB965" s="582" t="s">
        <v>590</v>
      </c>
      <c r="AC965" s="575"/>
      <c r="AD965" s="571">
        <f>AD966</f>
        <v>181.4</v>
      </c>
      <c r="AE965" s="571">
        <f t="shared" ref="AE965:AF967" si="230">AE966</f>
        <v>0</v>
      </c>
      <c r="AF965" s="571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445</v>
      </c>
      <c r="Y966" s="566" t="s">
        <v>455</v>
      </c>
      <c r="Z966" s="567" t="s">
        <v>5</v>
      </c>
      <c r="AA966" s="568" t="s">
        <v>5</v>
      </c>
      <c r="AB966" s="573" t="s">
        <v>591</v>
      </c>
      <c r="AC966" s="575"/>
      <c r="AD966" s="571">
        <f>AD967</f>
        <v>181.4</v>
      </c>
      <c r="AE966" s="571">
        <f t="shared" si="230"/>
        <v>0</v>
      </c>
      <c r="AF966" s="571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122</v>
      </c>
      <c r="Y967" s="566" t="s">
        <v>455</v>
      </c>
      <c r="Z967" s="567" t="s">
        <v>5</v>
      </c>
      <c r="AA967" s="568" t="s">
        <v>5</v>
      </c>
      <c r="AB967" s="573" t="s">
        <v>591</v>
      </c>
      <c r="AC967" s="575">
        <v>200</v>
      </c>
      <c r="AD967" s="571">
        <f>AD968</f>
        <v>181.4</v>
      </c>
      <c r="AE967" s="571">
        <f t="shared" si="230"/>
        <v>0</v>
      </c>
      <c r="AF967" s="571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5" t="s">
        <v>53</v>
      </c>
      <c r="Y968" s="566" t="s">
        <v>455</v>
      </c>
      <c r="Z968" s="567" t="s">
        <v>5</v>
      </c>
      <c r="AA968" s="568" t="s">
        <v>5</v>
      </c>
      <c r="AB968" s="573" t="s">
        <v>591</v>
      </c>
      <c r="AC968" s="575">
        <v>240</v>
      </c>
      <c r="AD968" s="571">
        <f>50+131.4</f>
        <v>181.4</v>
      </c>
      <c r="AE968" s="571">
        <v>0</v>
      </c>
      <c r="AF968" s="571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2" t="s">
        <v>254</v>
      </c>
      <c r="Y969" s="566" t="s">
        <v>455</v>
      </c>
      <c r="Z969" s="567" t="s">
        <v>5</v>
      </c>
      <c r="AA969" s="568" t="s">
        <v>5</v>
      </c>
      <c r="AB969" s="573" t="s">
        <v>255</v>
      </c>
      <c r="AC969" s="570"/>
      <c r="AD969" s="571">
        <f>AD977+AD970</f>
        <v>26908.5</v>
      </c>
      <c r="AE969" s="571">
        <f>AE977+AE970</f>
        <v>23412.7</v>
      </c>
      <c r="AF969" s="571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2" t="s">
        <v>596</v>
      </c>
      <c r="Y970" s="566" t="s">
        <v>455</v>
      </c>
      <c r="Z970" s="567" t="s">
        <v>5</v>
      </c>
      <c r="AA970" s="568" t="s">
        <v>5</v>
      </c>
      <c r="AB970" s="573" t="s">
        <v>256</v>
      </c>
      <c r="AC970" s="570"/>
      <c r="AD970" s="571">
        <f t="shared" ref="AD970:AF971" si="231">AD971</f>
        <v>1474</v>
      </c>
      <c r="AE970" s="571">
        <f t="shared" si="231"/>
        <v>1474</v>
      </c>
      <c r="AF970" s="571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89" t="s">
        <v>597</v>
      </c>
      <c r="Y971" s="566" t="s">
        <v>455</v>
      </c>
      <c r="Z971" s="567" t="s">
        <v>5</v>
      </c>
      <c r="AA971" s="568" t="s">
        <v>5</v>
      </c>
      <c r="AB971" s="573" t="s">
        <v>257</v>
      </c>
      <c r="AC971" s="570"/>
      <c r="AD971" s="571">
        <f t="shared" si="231"/>
        <v>1474</v>
      </c>
      <c r="AE971" s="571">
        <f t="shared" si="231"/>
        <v>1474</v>
      </c>
      <c r="AF971" s="571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5" t="s">
        <v>346</v>
      </c>
      <c r="Y972" s="566" t="s">
        <v>455</v>
      </c>
      <c r="Z972" s="567" t="s">
        <v>5</v>
      </c>
      <c r="AA972" s="568" t="s">
        <v>5</v>
      </c>
      <c r="AB972" s="573" t="s">
        <v>599</v>
      </c>
      <c r="AC972" s="575"/>
      <c r="AD972" s="571">
        <f>AD973+AD975</f>
        <v>1474</v>
      </c>
      <c r="AE972" s="571">
        <f>AE973+AE975</f>
        <v>1474</v>
      </c>
      <c r="AF972" s="571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5" t="s">
        <v>41</v>
      </c>
      <c r="Y973" s="566" t="s">
        <v>455</v>
      </c>
      <c r="Z973" s="567" t="s">
        <v>5</v>
      </c>
      <c r="AA973" s="568" t="s">
        <v>5</v>
      </c>
      <c r="AB973" s="573" t="s">
        <v>599</v>
      </c>
      <c r="AC973" s="575">
        <v>100</v>
      </c>
      <c r="AD973" s="571">
        <f>AD974</f>
        <v>1421</v>
      </c>
      <c r="AE973" s="571">
        <f>AE974</f>
        <v>1421</v>
      </c>
      <c r="AF973" s="571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5" t="s">
        <v>98</v>
      </c>
      <c r="Y974" s="566" t="s">
        <v>455</v>
      </c>
      <c r="Z974" s="567" t="s">
        <v>5</v>
      </c>
      <c r="AA974" s="568" t="s">
        <v>5</v>
      </c>
      <c r="AB974" s="573" t="s">
        <v>599</v>
      </c>
      <c r="AC974" s="575">
        <v>120</v>
      </c>
      <c r="AD974" s="571">
        <v>1421</v>
      </c>
      <c r="AE974" s="571">
        <v>1421</v>
      </c>
      <c r="AF974" s="571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5" t="s">
        <v>122</v>
      </c>
      <c r="Y975" s="566" t="s">
        <v>455</v>
      </c>
      <c r="Z975" s="567" t="s">
        <v>5</v>
      </c>
      <c r="AA975" s="568" t="s">
        <v>5</v>
      </c>
      <c r="AB975" s="573" t="s">
        <v>599</v>
      </c>
      <c r="AC975" s="575">
        <v>200</v>
      </c>
      <c r="AD975" s="571">
        <f>AD976</f>
        <v>53</v>
      </c>
      <c r="AE975" s="571">
        <f>AE976</f>
        <v>53</v>
      </c>
      <c r="AF975" s="571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5" t="s">
        <v>53</v>
      </c>
      <c r="Y976" s="566" t="s">
        <v>455</v>
      </c>
      <c r="Z976" s="567" t="s">
        <v>5</v>
      </c>
      <c r="AA976" s="568" t="s">
        <v>5</v>
      </c>
      <c r="AB976" s="573" t="s">
        <v>599</v>
      </c>
      <c r="AC976" s="575">
        <v>240</v>
      </c>
      <c r="AD976" s="571">
        <v>53</v>
      </c>
      <c r="AE976" s="571">
        <v>53</v>
      </c>
      <c r="AF976" s="571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2" t="s">
        <v>196</v>
      </c>
      <c r="Y977" s="566" t="s">
        <v>455</v>
      </c>
      <c r="Z977" s="567" t="s">
        <v>5</v>
      </c>
      <c r="AA977" s="568" t="s">
        <v>5</v>
      </c>
      <c r="AB977" s="573" t="s">
        <v>337</v>
      </c>
      <c r="AC977" s="575"/>
      <c r="AD977" s="571">
        <f t="shared" ref="AD977:AF978" si="232">AD978</f>
        <v>25434.5</v>
      </c>
      <c r="AE977" s="571">
        <f t="shared" si="232"/>
        <v>21938.7</v>
      </c>
      <c r="AF977" s="571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2" t="s">
        <v>198</v>
      </c>
      <c r="Y978" s="566" t="s">
        <v>455</v>
      </c>
      <c r="Z978" s="567" t="s">
        <v>5</v>
      </c>
      <c r="AA978" s="568" t="s">
        <v>5</v>
      </c>
      <c r="AB978" s="573" t="s">
        <v>340</v>
      </c>
      <c r="AC978" s="570"/>
      <c r="AD978" s="571">
        <f>AD979</f>
        <v>25434.5</v>
      </c>
      <c r="AE978" s="571">
        <f t="shared" si="232"/>
        <v>21938.7</v>
      </c>
      <c r="AF978" s="571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89" t="s">
        <v>212</v>
      </c>
      <c r="Y979" s="566" t="s">
        <v>455</v>
      </c>
      <c r="Z979" s="567" t="s">
        <v>5</v>
      </c>
      <c r="AA979" s="568" t="s">
        <v>5</v>
      </c>
      <c r="AB979" s="573" t="s">
        <v>602</v>
      </c>
      <c r="AC979" s="570"/>
      <c r="AD979" s="571">
        <f>AD980+AD985+AD988</f>
        <v>25434.5</v>
      </c>
      <c r="AE979" s="571">
        <f>AE980+AE985+AE988</f>
        <v>21938.7</v>
      </c>
      <c r="AF979" s="571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213</v>
      </c>
      <c r="Y980" s="566" t="s">
        <v>455</v>
      </c>
      <c r="Z980" s="567" t="s">
        <v>5</v>
      </c>
      <c r="AA980" s="568" t="s">
        <v>5</v>
      </c>
      <c r="AB980" s="573" t="s">
        <v>603</v>
      </c>
      <c r="AC980" s="575"/>
      <c r="AD980" s="571">
        <f>AD981+AD983</f>
        <v>3610.5</v>
      </c>
      <c r="AE980" s="571">
        <f>AE981+AE983</f>
        <v>2192.4</v>
      </c>
      <c r="AF980" s="571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455</v>
      </c>
      <c r="Z981" s="567" t="s">
        <v>5</v>
      </c>
      <c r="AA981" s="568" t="s">
        <v>5</v>
      </c>
      <c r="AB981" s="573" t="s">
        <v>603</v>
      </c>
      <c r="AC981" s="575">
        <v>200</v>
      </c>
      <c r="AD981" s="571">
        <f>AD982</f>
        <v>2011</v>
      </c>
      <c r="AE981" s="571">
        <f>AE982</f>
        <v>2192.4</v>
      </c>
      <c r="AF981" s="571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455</v>
      </c>
      <c r="Z982" s="567" t="s">
        <v>5</v>
      </c>
      <c r="AA982" s="568" t="s">
        <v>5</v>
      </c>
      <c r="AB982" s="573" t="s">
        <v>603</v>
      </c>
      <c r="AC982" s="575">
        <v>240</v>
      </c>
      <c r="AD982" s="571">
        <f>2192.4-432.5+432.5-50-131.4</f>
        <v>2011</v>
      </c>
      <c r="AE982" s="571">
        <v>2192.4</v>
      </c>
      <c r="AF982" s="571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42</v>
      </c>
      <c r="Y983" s="566" t="s">
        <v>455</v>
      </c>
      <c r="Z983" s="567" t="s">
        <v>5</v>
      </c>
      <c r="AA983" s="568" t="s">
        <v>5</v>
      </c>
      <c r="AB983" s="573" t="s">
        <v>603</v>
      </c>
      <c r="AC983" s="575">
        <v>800</v>
      </c>
      <c r="AD983" s="571">
        <f>AD984</f>
        <v>1599.5</v>
      </c>
      <c r="AE983" s="571">
        <f>AE984</f>
        <v>0</v>
      </c>
      <c r="AF983" s="571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59</v>
      </c>
      <c r="Y984" s="566" t="s">
        <v>455</v>
      </c>
      <c r="Z984" s="567" t="s">
        <v>5</v>
      </c>
      <c r="AA984" s="568" t="s">
        <v>5</v>
      </c>
      <c r="AB984" s="573" t="s">
        <v>603</v>
      </c>
      <c r="AC984" s="575">
        <v>850</v>
      </c>
      <c r="AD984" s="571">
        <v>1599.5</v>
      </c>
      <c r="AE984" s="571">
        <v>0</v>
      </c>
      <c r="AF984" s="571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214</v>
      </c>
      <c r="Y985" s="566" t="s">
        <v>455</v>
      </c>
      <c r="Z985" s="567" t="s">
        <v>5</v>
      </c>
      <c r="AA985" s="568" t="s">
        <v>5</v>
      </c>
      <c r="AB985" s="573" t="s">
        <v>604</v>
      </c>
      <c r="AC985" s="575"/>
      <c r="AD985" s="571">
        <f t="shared" ref="AD985:AF986" si="233">AD986</f>
        <v>13378.400000000001</v>
      </c>
      <c r="AE985" s="571">
        <f t="shared" si="233"/>
        <v>12198.7</v>
      </c>
      <c r="AF985" s="571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41</v>
      </c>
      <c r="Y986" s="566" t="s">
        <v>455</v>
      </c>
      <c r="Z986" s="567" t="s">
        <v>5</v>
      </c>
      <c r="AA986" s="568" t="s">
        <v>5</v>
      </c>
      <c r="AB986" s="573" t="s">
        <v>604</v>
      </c>
      <c r="AC986" s="575">
        <v>100</v>
      </c>
      <c r="AD986" s="571">
        <f t="shared" si="233"/>
        <v>13378.400000000001</v>
      </c>
      <c r="AE986" s="571">
        <f t="shared" si="233"/>
        <v>12198.7</v>
      </c>
      <c r="AF986" s="571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5" t="s">
        <v>98</v>
      </c>
      <c r="Y987" s="566" t="s">
        <v>455</v>
      </c>
      <c r="Z987" s="567" t="s">
        <v>5</v>
      </c>
      <c r="AA987" s="568" t="s">
        <v>5</v>
      </c>
      <c r="AB987" s="573" t="s">
        <v>604</v>
      </c>
      <c r="AC987" s="575">
        <v>120</v>
      </c>
      <c r="AD987" s="571">
        <f>12198.7-1000+1000+1179.7</f>
        <v>13378.400000000001</v>
      </c>
      <c r="AE987" s="571">
        <v>12198.7</v>
      </c>
      <c r="AF987" s="571">
        <v>12198.7</v>
      </c>
      <c r="AG987" s="283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5" t="s">
        <v>215</v>
      </c>
      <c r="Y988" s="566" t="s">
        <v>455</v>
      </c>
      <c r="Z988" s="567" t="s">
        <v>5</v>
      </c>
      <c r="AA988" s="568" t="s">
        <v>5</v>
      </c>
      <c r="AB988" s="573" t="s">
        <v>605</v>
      </c>
      <c r="AC988" s="575"/>
      <c r="AD988" s="571">
        <f t="shared" ref="AD988:AF989" si="234">AD989</f>
        <v>8445.6</v>
      </c>
      <c r="AE988" s="571">
        <f t="shared" si="234"/>
        <v>7547.6</v>
      </c>
      <c r="AF988" s="571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41</v>
      </c>
      <c r="Y989" s="566" t="s">
        <v>455</v>
      </c>
      <c r="Z989" s="567" t="s">
        <v>5</v>
      </c>
      <c r="AA989" s="568" t="s">
        <v>5</v>
      </c>
      <c r="AB989" s="573" t="s">
        <v>605</v>
      </c>
      <c r="AC989" s="575">
        <v>100</v>
      </c>
      <c r="AD989" s="571">
        <f t="shared" si="234"/>
        <v>8445.6</v>
      </c>
      <c r="AE989" s="571">
        <f t="shared" si="234"/>
        <v>7547.6</v>
      </c>
      <c r="AF989" s="571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98</v>
      </c>
      <c r="Y990" s="566" t="s">
        <v>455</v>
      </c>
      <c r="Z990" s="567" t="s">
        <v>5</v>
      </c>
      <c r="AA990" s="568" t="s">
        <v>5</v>
      </c>
      <c r="AB990" s="573" t="s">
        <v>605</v>
      </c>
      <c r="AC990" s="575">
        <v>120</v>
      </c>
      <c r="AD990" s="571">
        <f>7547.6-599.5+599.5+898</f>
        <v>8445.6</v>
      </c>
      <c r="AE990" s="571">
        <f>7547.6</f>
        <v>7547.6</v>
      </c>
      <c r="AF990" s="571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8" t="s">
        <v>39</v>
      </c>
      <c r="Y991" s="559" t="s">
        <v>455</v>
      </c>
      <c r="Z991" s="598" t="s">
        <v>97</v>
      </c>
      <c r="AA991" s="567"/>
      <c r="AB991" s="630"/>
      <c r="AC991" s="575"/>
      <c r="AD991" s="660">
        <f>AD992</f>
        <v>1356927</v>
      </c>
      <c r="AE991" s="660">
        <f>AE992</f>
        <v>516420.10000000003</v>
      </c>
      <c r="AF991" s="660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94</v>
      </c>
      <c r="Y992" s="566" t="s">
        <v>455</v>
      </c>
      <c r="Z992" s="607" t="s">
        <v>97</v>
      </c>
      <c r="AA992" s="567" t="s">
        <v>30</v>
      </c>
      <c r="AB992" s="630"/>
      <c r="AC992" s="575"/>
      <c r="AD992" s="661">
        <f t="shared" ref="AD992:AF998" si="235">AD993</f>
        <v>1356927</v>
      </c>
      <c r="AE992" s="571">
        <f t="shared" si="235"/>
        <v>516420.10000000003</v>
      </c>
      <c r="AF992" s="571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4" t="s">
        <v>674</v>
      </c>
      <c r="Y993" s="566" t="s">
        <v>455</v>
      </c>
      <c r="Z993" s="607" t="s">
        <v>97</v>
      </c>
      <c r="AA993" s="567" t="s">
        <v>30</v>
      </c>
      <c r="AB993" s="632" t="s">
        <v>113</v>
      </c>
      <c r="AC993" s="575"/>
      <c r="AD993" s="661">
        <f t="shared" si="235"/>
        <v>1356927</v>
      </c>
      <c r="AE993" s="571">
        <f t="shared" si="235"/>
        <v>516420.10000000003</v>
      </c>
      <c r="AF993" s="571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4" t="s">
        <v>659</v>
      </c>
      <c r="Y994" s="566" t="s">
        <v>455</v>
      </c>
      <c r="Z994" s="607" t="s">
        <v>97</v>
      </c>
      <c r="AA994" s="567" t="s">
        <v>30</v>
      </c>
      <c r="AB994" s="632" t="s">
        <v>660</v>
      </c>
      <c r="AC994" s="575"/>
      <c r="AD994" s="661">
        <f>AD995</f>
        <v>1356927</v>
      </c>
      <c r="AE994" s="661">
        <f t="shared" si="235"/>
        <v>516420.10000000003</v>
      </c>
      <c r="AF994" s="661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6" t="s">
        <v>661</v>
      </c>
      <c r="Y995" s="566" t="s">
        <v>455</v>
      </c>
      <c r="Z995" s="607" t="s">
        <v>97</v>
      </c>
      <c r="AA995" s="567" t="s">
        <v>30</v>
      </c>
      <c r="AB995" s="632" t="s">
        <v>662</v>
      </c>
      <c r="AC995" s="592"/>
      <c r="AD995" s="661">
        <f t="shared" si="235"/>
        <v>1356927</v>
      </c>
      <c r="AE995" s="571">
        <f t="shared" si="235"/>
        <v>516420.10000000003</v>
      </c>
      <c r="AF995" s="571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6" t="s">
        <v>663</v>
      </c>
      <c r="Y996" s="566" t="s">
        <v>455</v>
      </c>
      <c r="Z996" s="607" t="s">
        <v>97</v>
      </c>
      <c r="AA996" s="567" t="s">
        <v>30</v>
      </c>
      <c r="AB996" s="632" t="s">
        <v>664</v>
      </c>
      <c r="AC996" s="592"/>
      <c r="AD996" s="661">
        <f>AD997</f>
        <v>1356927</v>
      </c>
      <c r="AE996" s="661">
        <f t="shared" si="235"/>
        <v>516420.10000000003</v>
      </c>
      <c r="AF996" s="661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6" t="s">
        <v>665</v>
      </c>
      <c r="Y997" s="566" t="s">
        <v>455</v>
      </c>
      <c r="Z997" s="607" t="s">
        <v>97</v>
      </c>
      <c r="AA997" s="567" t="s">
        <v>30</v>
      </c>
      <c r="AB997" s="632" t="s">
        <v>666</v>
      </c>
      <c r="AC997" s="592"/>
      <c r="AD997" s="661">
        <f t="shared" si="235"/>
        <v>1356927</v>
      </c>
      <c r="AE997" s="571">
        <f t="shared" si="235"/>
        <v>516420.10000000003</v>
      </c>
      <c r="AF997" s="571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6" t="s">
        <v>156</v>
      </c>
      <c r="Y998" s="566" t="s">
        <v>455</v>
      </c>
      <c r="Z998" s="607" t="s">
        <v>97</v>
      </c>
      <c r="AA998" s="567" t="s">
        <v>30</v>
      </c>
      <c r="AB998" s="632" t="s">
        <v>666</v>
      </c>
      <c r="AC998" s="592" t="s">
        <v>157</v>
      </c>
      <c r="AD998" s="661">
        <f t="shared" si="235"/>
        <v>1356927</v>
      </c>
      <c r="AE998" s="571">
        <f t="shared" si="235"/>
        <v>516420.10000000003</v>
      </c>
      <c r="AF998" s="571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5" t="s">
        <v>9</v>
      </c>
      <c r="Y999" s="566" t="s">
        <v>455</v>
      </c>
      <c r="Z999" s="607" t="s">
        <v>97</v>
      </c>
      <c r="AA999" s="567" t="s">
        <v>30</v>
      </c>
      <c r="AB999" s="632" t="s">
        <v>666</v>
      </c>
      <c r="AC999" s="592" t="s">
        <v>158</v>
      </c>
      <c r="AD999" s="661">
        <f>1343458+13469</f>
        <v>1356927</v>
      </c>
      <c r="AE999" s="571">
        <f>5164.2+511255.9</f>
        <v>516420.10000000003</v>
      </c>
      <c r="AF999" s="571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8" t="s">
        <v>96</v>
      </c>
      <c r="Y1000" s="559" t="s">
        <v>455</v>
      </c>
      <c r="Z1000" s="598" t="s">
        <v>36</v>
      </c>
      <c r="AA1000" s="561"/>
      <c r="AB1000" s="562"/>
      <c r="AC1000" s="614"/>
      <c r="AD1000" s="564">
        <f>AD1001+AD1008</f>
        <v>31433.7</v>
      </c>
      <c r="AE1000" s="564">
        <f>AE1001+AE1008</f>
        <v>33187</v>
      </c>
      <c r="AF1000" s="564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5" t="s">
        <v>57</v>
      </c>
      <c r="Y1001" s="566" t="s">
        <v>455</v>
      </c>
      <c r="Z1001" s="567">
        <v>10</v>
      </c>
      <c r="AA1001" s="568" t="s">
        <v>29</v>
      </c>
      <c r="AB1001" s="569"/>
      <c r="AC1001" s="614"/>
      <c r="AD1001" s="571">
        <f t="shared" ref="AD1001:AF1006" si="236">AD1002</f>
        <v>951.4</v>
      </c>
      <c r="AE1001" s="571">
        <f t="shared" si="236"/>
        <v>936</v>
      </c>
      <c r="AF1001" s="571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306</v>
      </c>
      <c r="Y1002" s="566" t="s">
        <v>455</v>
      </c>
      <c r="Z1002" s="567">
        <v>10</v>
      </c>
      <c r="AA1002" s="568" t="s">
        <v>29</v>
      </c>
      <c r="AB1002" s="573" t="s">
        <v>111</v>
      </c>
      <c r="AC1002" s="614"/>
      <c r="AD1002" s="571">
        <f t="shared" si="236"/>
        <v>951.4</v>
      </c>
      <c r="AE1002" s="571">
        <f t="shared" si="236"/>
        <v>936</v>
      </c>
      <c r="AF1002" s="571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2" t="s">
        <v>307</v>
      </c>
      <c r="Y1003" s="566" t="s">
        <v>455</v>
      </c>
      <c r="Z1003" s="567">
        <v>10</v>
      </c>
      <c r="AA1003" s="568" t="s">
        <v>29</v>
      </c>
      <c r="AB1003" s="573" t="s">
        <v>120</v>
      </c>
      <c r="AC1003" s="614"/>
      <c r="AD1003" s="571">
        <f t="shared" si="236"/>
        <v>951.4</v>
      </c>
      <c r="AE1003" s="571">
        <f t="shared" si="236"/>
        <v>936</v>
      </c>
      <c r="AF1003" s="571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2" t="s">
        <v>308</v>
      </c>
      <c r="Y1004" s="566" t="s">
        <v>455</v>
      </c>
      <c r="Z1004" s="567">
        <v>10</v>
      </c>
      <c r="AA1004" s="568" t="s">
        <v>29</v>
      </c>
      <c r="AB1004" s="573" t="s">
        <v>513</v>
      </c>
      <c r="AC1004" s="614"/>
      <c r="AD1004" s="571">
        <f t="shared" si="236"/>
        <v>951.4</v>
      </c>
      <c r="AE1004" s="571">
        <f t="shared" si="236"/>
        <v>936</v>
      </c>
      <c r="AF1004" s="571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89" t="s">
        <v>309</v>
      </c>
      <c r="Y1005" s="566" t="s">
        <v>455</v>
      </c>
      <c r="Z1005" s="567">
        <v>10</v>
      </c>
      <c r="AA1005" s="568" t="s">
        <v>29</v>
      </c>
      <c r="AB1005" s="573" t="s">
        <v>512</v>
      </c>
      <c r="AC1005" s="614"/>
      <c r="AD1005" s="571">
        <f t="shared" si="236"/>
        <v>951.4</v>
      </c>
      <c r="AE1005" s="571">
        <f t="shared" si="236"/>
        <v>936</v>
      </c>
      <c r="AF1005" s="571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99</v>
      </c>
      <c r="Y1006" s="566" t="s">
        <v>455</v>
      </c>
      <c r="Z1006" s="567">
        <v>10</v>
      </c>
      <c r="AA1006" s="568" t="s">
        <v>29</v>
      </c>
      <c r="AB1006" s="573" t="s">
        <v>512</v>
      </c>
      <c r="AC1006" s="575">
        <v>300</v>
      </c>
      <c r="AD1006" s="571">
        <f t="shared" si="236"/>
        <v>951.4</v>
      </c>
      <c r="AE1006" s="571">
        <f t="shared" si="236"/>
        <v>936</v>
      </c>
      <c r="AF1006" s="571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40</v>
      </c>
      <c r="Y1007" s="566" t="s">
        <v>455</v>
      </c>
      <c r="Z1007" s="567">
        <v>10</v>
      </c>
      <c r="AA1007" s="568" t="s">
        <v>29</v>
      </c>
      <c r="AB1007" s="573" t="s">
        <v>512</v>
      </c>
      <c r="AC1007" s="575">
        <v>320</v>
      </c>
      <c r="AD1007" s="571">
        <f>936+15.4</f>
        <v>951.4</v>
      </c>
      <c r="AE1007" s="571">
        <v>936</v>
      </c>
      <c r="AF1007" s="571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31</v>
      </c>
      <c r="Y1008" s="566" t="s">
        <v>455</v>
      </c>
      <c r="Z1008" s="567">
        <v>10</v>
      </c>
      <c r="AA1008" s="568" t="s">
        <v>49</v>
      </c>
      <c r="AB1008" s="569"/>
      <c r="AC1008" s="575"/>
      <c r="AD1008" s="571">
        <f t="shared" ref="AD1008:AF1010" si="237">AD1009</f>
        <v>30482.3</v>
      </c>
      <c r="AE1008" s="571">
        <f t="shared" si="237"/>
        <v>32251</v>
      </c>
      <c r="AF1008" s="571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2" t="s">
        <v>187</v>
      </c>
      <c r="Y1009" s="566" t="s">
        <v>455</v>
      </c>
      <c r="Z1009" s="567">
        <v>10</v>
      </c>
      <c r="AA1009" s="568" t="s">
        <v>49</v>
      </c>
      <c r="AB1009" s="573" t="s">
        <v>118</v>
      </c>
      <c r="AC1009" s="575"/>
      <c r="AD1009" s="571">
        <f t="shared" si="237"/>
        <v>30482.3</v>
      </c>
      <c r="AE1009" s="571">
        <f t="shared" si="237"/>
        <v>32251</v>
      </c>
      <c r="AF1009" s="571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2" t="s">
        <v>186</v>
      </c>
      <c r="Y1010" s="566" t="s">
        <v>455</v>
      </c>
      <c r="Z1010" s="567">
        <v>10</v>
      </c>
      <c r="AA1010" s="568" t="s">
        <v>49</v>
      </c>
      <c r="AB1010" s="573" t="s">
        <v>146</v>
      </c>
      <c r="AC1010" s="575"/>
      <c r="AD1010" s="571">
        <f t="shared" si="237"/>
        <v>30482.3</v>
      </c>
      <c r="AE1010" s="571">
        <f t="shared" si="237"/>
        <v>32251</v>
      </c>
      <c r="AF1010" s="571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2" t="s">
        <v>464</v>
      </c>
      <c r="Y1011" s="566" t="s">
        <v>455</v>
      </c>
      <c r="Z1011" s="567">
        <v>10</v>
      </c>
      <c r="AA1011" s="568" t="s">
        <v>49</v>
      </c>
      <c r="AB1011" s="573" t="s">
        <v>145</v>
      </c>
      <c r="AC1011" s="575"/>
      <c r="AD1011" s="571">
        <f>AD1015+AD1012</f>
        <v>30482.3</v>
      </c>
      <c r="AE1011" s="571">
        <f>AE1015+AE1012</f>
        <v>32251</v>
      </c>
      <c r="AF1011" s="571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2" t="s">
        <v>764</v>
      </c>
      <c r="Y1012" s="566" t="s">
        <v>455</v>
      </c>
      <c r="Z1012" s="567">
        <v>10</v>
      </c>
      <c r="AA1012" s="568" t="s">
        <v>49</v>
      </c>
      <c r="AB1012" s="573" t="s">
        <v>765</v>
      </c>
      <c r="AC1012" s="575"/>
      <c r="AD1012" s="571">
        <f t="shared" ref="AD1012:AF1013" si="238">AD1013</f>
        <v>375.8</v>
      </c>
      <c r="AE1012" s="571">
        <f t="shared" si="238"/>
        <v>0</v>
      </c>
      <c r="AF1012" s="571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99</v>
      </c>
      <c r="Y1013" s="566" t="s">
        <v>455</v>
      </c>
      <c r="Z1013" s="567">
        <v>10</v>
      </c>
      <c r="AA1013" s="568" t="s">
        <v>49</v>
      </c>
      <c r="AB1013" s="573" t="s">
        <v>765</v>
      </c>
      <c r="AC1013" s="575">
        <v>300</v>
      </c>
      <c r="AD1013" s="571">
        <f t="shared" si="238"/>
        <v>375.8</v>
      </c>
      <c r="AE1013" s="571">
        <f t="shared" si="238"/>
        <v>0</v>
      </c>
      <c r="AF1013" s="571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24</v>
      </c>
      <c r="Y1014" s="566" t="s">
        <v>455</v>
      </c>
      <c r="Z1014" s="567">
        <v>10</v>
      </c>
      <c r="AA1014" s="568" t="s">
        <v>49</v>
      </c>
      <c r="AB1014" s="573" t="s">
        <v>765</v>
      </c>
      <c r="AC1014" s="575">
        <v>320</v>
      </c>
      <c r="AD1014" s="571">
        <v>375.8</v>
      </c>
      <c r="AE1014" s="571">
        <v>0</v>
      </c>
      <c r="AF1014" s="571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2" t="s">
        <v>184</v>
      </c>
      <c r="Y1015" s="566" t="s">
        <v>455</v>
      </c>
      <c r="Z1015" s="567">
        <v>10</v>
      </c>
      <c r="AA1015" s="568" t="s">
        <v>49</v>
      </c>
      <c r="AB1015" s="573" t="s">
        <v>185</v>
      </c>
      <c r="AC1015" s="575"/>
      <c r="AD1015" s="571">
        <f t="shared" ref="AD1015:AF1016" si="239">AD1016</f>
        <v>30106.5</v>
      </c>
      <c r="AE1015" s="571">
        <f t="shared" si="239"/>
        <v>32251</v>
      </c>
      <c r="AF1015" s="571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99</v>
      </c>
      <c r="Y1016" s="566" t="s">
        <v>455</v>
      </c>
      <c r="Z1016" s="567">
        <v>10</v>
      </c>
      <c r="AA1016" s="568" t="s">
        <v>49</v>
      </c>
      <c r="AB1016" s="573" t="s">
        <v>185</v>
      </c>
      <c r="AC1016" s="575">
        <v>300</v>
      </c>
      <c r="AD1016" s="571">
        <f t="shared" si="239"/>
        <v>30106.5</v>
      </c>
      <c r="AE1016" s="571">
        <f t="shared" si="239"/>
        <v>32251</v>
      </c>
      <c r="AF1016" s="571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5" t="s">
        <v>24</v>
      </c>
      <c r="Y1017" s="566" t="s">
        <v>455</v>
      </c>
      <c r="Z1017" s="567">
        <v>10</v>
      </c>
      <c r="AA1017" s="568" t="s">
        <v>49</v>
      </c>
      <c r="AB1017" s="573" t="s">
        <v>185</v>
      </c>
      <c r="AC1017" s="575">
        <v>320</v>
      </c>
      <c r="AD1017" s="571">
        <f>16528+13578.5</f>
        <v>30106.5</v>
      </c>
      <c r="AE1017" s="571">
        <f>17820.3+14430.7</f>
        <v>32251</v>
      </c>
      <c r="AF1017" s="571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8" t="s">
        <v>457</v>
      </c>
      <c r="Y1018" s="559">
        <v>904</v>
      </c>
      <c r="Z1018" s="639"/>
      <c r="AA1018" s="640"/>
      <c r="AB1018" s="569"/>
      <c r="AC1018" s="633"/>
      <c r="AD1018" s="564">
        <f>AD1019+AD1035</f>
        <v>11186.9</v>
      </c>
      <c r="AE1018" s="663">
        <f>AE1019+AE1035</f>
        <v>11015.7</v>
      </c>
      <c r="AF1018" s="663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8" t="s">
        <v>25</v>
      </c>
      <c r="Y1019" s="559">
        <v>904</v>
      </c>
      <c r="Z1019" s="560" t="s">
        <v>29</v>
      </c>
      <c r="AA1019" s="622"/>
      <c r="AB1019" s="562"/>
      <c r="AC1019" s="563"/>
      <c r="AD1019" s="564">
        <f t="shared" ref="AD1019:AF1021" si="240">AD1020</f>
        <v>10603</v>
      </c>
      <c r="AE1019" s="564">
        <f t="shared" si="240"/>
        <v>10469</v>
      </c>
      <c r="AF1019" s="564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5" t="s">
        <v>450</v>
      </c>
      <c r="Y1020" s="566">
        <v>904</v>
      </c>
      <c r="Z1020" s="567" t="s">
        <v>29</v>
      </c>
      <c r="AA1020" s="568" t="s">
        <v>97</v>
      </c>
      <c r="AB1020" s="562"/>
      <c r="AC1020" s="563"/>
      <c r="AD1020" s="571">
        <f t="shared" si="240"/>
        <v>10603</v>
      </c>
      <c r="AE1020" s="571">
        <f t="shared" si="240"/>
        <v>10469</v>
      </c>
      <c r="AF1020" s="571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2" t="s">
        <v>288</v>
      </c>
      <c r="Y1021" s="566">
        <v>904</v>
      </c>
      <c r="Z1021" s="567" t="s">
        <v>29</v>
      </c>
      <c r="AA1021" s="568" t="s">
        <v>97</v>
      </c>
      <c r="AB1021" s="573" t="s">
        <v>101</v>
      </c>
      <c r="AC1021" s="575"/>
      <c r="AD1021" s="571">
        <f t="shared" si="240"/>
        <v>10603</v>
      </c>
      <c r="AE1021" s="571">
        <f t="shared" si="240"/>
        <v>10469</v>
      </c>
      <c r="AF1021" s="571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7" t="s">
        <v>286</v>
      </c>
      <c r="Y1022" s="566">
        <v>904</v>
      </c>
      <c r="Z1022" s="567" t="s">
        <v>29</v>
      </c>
      <c r="AA1022" s="568" t="s">
        <v>97</v>
      </c>
      <c r="AB1022" s="573" t="s">
        <v>287</v>
      </c>
      <c r="AC1022" s="575"/>
      <c r="AD1022" s="571">
        <f>AD1023+AD1029+AD1026+AD1032</f>
        <v>10603</v>
      </c>
      <c r="AE1022" s="571">
        <f>AE1023+AE1029+AE1026+AE1032</f>
        <v>10469</v>
      </c>
      <c r="AF1022" s="571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289</v>
      </c>
      <c r="Y1023" s="566">
        <v>904</v>
      </c>
      <c r="Z1023" s="567" t="s">
        <v>29</v>
      </c>
      <c r="AA1023" s="568" t="s">
        <v>97</v>
      </c>
      <c r="AB1023" s="573" t="s">
        <v>290</v>
      </c>
      <c r="AC1023" s="575"/>
      <c r="AD1023" s="571">
        <f t="shared" ref="AD1023:AF1024" si="241">AD1024</f>
        <v>1281.9000000000001</v>
      </c>
      <c r="AE1023" s="571">
        <f t="shared" si="241"/>
        <v>1147.9000000000001</v>
      </c>
      <c r="AF1023" s="571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5" t="s">
        <v>122</v>
      </c>
      <c r="Y1024" s="566">
        <v>904</v>
      </c>
      <c r="Z1024" s="567" t="s">
        <v>29</v>
      </c>
      <c r="AA1024" s="568" t="s">
        <v>97</v>
      </c>
      <c r="AB1024" s="573" t="s">
        <v>290</v>
      </c>
      <c r="AC1024" s="575">
        <v>200</v>
      </c>
      <c r="AD1024" s="571">
        <f t="shared" si="241"/>
        <v>1281.9000000000001</v>
      </c>
      <c r="AE1024" s="571">
        <f t="shared" si="241"/>
        <v>1147.9000000000001</v>
      </c>
      <c r="AF1024" s="571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5" t="s">
        <v>53</v>
      </c>
      <c r="Y1025" s="566">
        <v>904</v>
      </c>
      <c r="Z1025" s="567" t="s">
        <v>29</v>
      </c>
      <c r="AA1025" s="568" t="s">
        <v>97</v>
      </c>
      <c r="AB1025" s="573" t="s">
        <v>290</v>
      </c>
      <c r="AC1025" s="575">
        <v>240</v>
      </c>
      <c r="AD1025" s="571">
        <v>1281.9000000000001</v>
      </c>
      <c r="AE1025" s="571">
        <v>1147.9000000000001</v>
      </c>
      <c r="AF1025" s="571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291</v>
      </c>
      <c r="Y1026" s="566">
        <v>904</v>
      </c>
      <c r="Z1026" s="567" t="s">
        <v>29</v>
      </c>
      <c r="AA1026" s="568" t="s">
        <v>97</v>
      </c>
      <c r="AB1026" s="573" t="s">
        <v>292</v>
      </c>
      <c r="AC1026" s="575"/>
      <c r="AD1026" s="571">
        <f t="shared" ref="AD1026:AF1027" si="242">AD1027</f>
        <v>2383.0000000000005</v>
      </c>
      <c r="AE1026" s="571">
        <f t="shared" si="242"/>
        <v>2308.3000000000002</v>
      </c>
      <c r="AF1026" s="571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5" t="s">
        <v>41</v>
      </c>
      <c r="Y1027" s="566">
        <v>904</v>
      </c>
      <c r="Z1027" s="567" t="s">
        <v>29</v>
      </c>
      <c r="AA1027" s="568" t="s">
        <v>97</v>
      </c>
      <c r="AB1027" s="573" t="s">
        <v>292</v>
      </c>
      <c r="AC1027" s="575">
        <v>100</v>
      </c>
      <c r="AD1027" s="571">
        <f t="shared" si="242"/>
        <v>2383.0000000000005</v>
      </c>
      <c r="AE1027" s="571">
        <f t="shared" si="242"/>
        <v>2308.3000000000002</v>
      </c>
      <c r="AF1027" s="571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98</v>
      </c>
      <c r="Y1028" s="566">
        <v>904</v>
      </c>
      <c r="Z1028" s="567" t="s">
        <v>29</v>
      </c>
      <c r="AA1028" s="568" t="s">
        <v>97</v>
      </c>
      <c r="AB1028" s="573" t="s">
        <v>292</v>
      </c>
      <c r="AC1028" s="575">
        <v>120</v>
      </c>
      <c r="AD1028" s="571">
        <f>2308.3+17.3+57.4</f>
        <v>2383.0000000000005</v>
      </c>
      <c r="AE1028" s="571">
        <v>2308.3000000000002</v>
      </c>
      <c r="AF1028" s="571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5" t="s">
        <v>294</v>
      </c>
      <c r="Y1029" s="566">
        <v>904</v>
      </c>
      <c r="Z1029" s="567" t="s">
        <v>29</v>
      </c>
      <c r="AA1029" s="568" t="s">
        <v>97</v>
      </c>
      <c r="AB1029" s="573" t="s">
        <v>293</v>
      </c>
      <c r="AC1029" s="575"/>
      <c r="AD1029" s="571">
        <f t="shared" ref="AD1029:AF1030" si="243">AD1030</f>
        <v>4085.5</v>
      </c>
      <c r="AE1029" s="571">
        <f t="shared" si="243"/>
        <v>4358.3999999999996</v>
      </c>
      <c r="AF1029" s="571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5" t="s">
        <v>41</v>
      </c>
      <c r="Y1030" s="566">
        <v>904</v>
      </c>
      <c r="Z1030" s="567" t="s">
        <v>29</v>
      </c>
      <c r="AA1030" s="568" t="s">
        <v>97</v>
      </c>
      <c r="AB1030" s="573" t="s">
        <v>293</v>
      </c>
      <c r="AC1030" s="575">
        <v>100</v>
      </c>
      <c r="AD1030" s="571">
        <f t="shared" si="243"/>
        <v>4085.5</v>
      </c>
      <c r="AE1030" s="571">
        <f t="shared" si="243"/>
        <v>4358.3999999999996</v>
      </c>
      <c r="AF1030" s="571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5" t="s">
        <v>98</v>
      </c>
      <c r="Y1031" s="566">
        <v>904</v>
      </c>
      <c r="Z1031" s="567" t="s">
        <v>29</v>
      </c>
      <c r="AA1031" s="568" t="s">
        <v>97</v>
      </c>
      <c r="AB1031" s="573" t="s">
        <v>293</v>
      </c>
      <c r="AC1031" s="575">
        <v>120</v>
      </c>
      <c r="AD1031" s="571">
        <f>4358.4-74.7-26.2-172</f>
        <v>4085.5</v>
      </c>
      <c r="AE1031" s="571">
        <v>4358.3999999999996</v>
      </c>
      <c r="AF1031" s="571">
        <v>4358.3999999999996</v>
      </c>
      <c r="AG1031" s="282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5" t="s">
        <v>458</v>
      </c>
      <c r="Y1032" s="566">
        <v>904</v>
      </c>
      <c r="Z1032" s="567" t="s">
        <v>29</v>
      </c>
      <c r="AA1032" s="568" t="s">
        <v>97</v>
      </c>
      <c r="AB1032" s="573" t="s">
        <v>443</v>
      </c>
      <c r="AC1032" s="575"/>
      <c r="AD1032" s="571">
        <f t="shared" ref="AD1032:AF1033" si="244">AD1033</f>
        <v>2852.6</v>
      </c>
      <c r="AE1032" s="571">
        <f t="shared" si="244"/>
        <v>2654.4</v>
      </c>
      <c r="AF1032" s="571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41</v>
      </c>
      <c r="Y1033" s="566">
        <v>904</v>
      </c>
      <c r="Z1033" s="567" t="s">
        <v>29</v>
      </c>
      <c r="AA1033" s="568" t="s">
        <v>97</v>
      </c>
      <c r="AB1033" s="573" t="s">
        <v>443</v>
      </c>
      <c r="AC1033" s="575">
        <v>100</v>
      </c>
      <c r="AD1033" s="571">
        <f t="shared" si="244"/>
        <v>2852.6</v>
      </c>
      <c r="AE1033" s="571">
        <f t="shared" si="244"/>
        <v>2654.4</v>
      </c>
      <c r="AF1033" s="571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98</v>
      </c>
      <c r="Y1034" s="566">
        <v>904</v>
      </c>
      <c r="Z1034" s="567" t="s">
        <v>29</v>
      </c>
      <c r="AA1034" s="568" t="s">
        <v>97</v>
      </c>
      <c r="AB1034" s="573" t="s">
        <v>443</v>
      </c>
      <c r="AC1034" s="575">
        <v>120</v>
      </c>
      <c r="AD1034" s="571">
        <f>2654.4+172+26.2</f>
        <v>2852.6</v>
      </c>
      <c r="AE1034" s="571">
        <v>2654.4</v>
      </c>
      <c r="AF1034" s="571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8" t="s">
        <v>96</v>
      </c>
      <c r="Y1035" s="559" t="s">
        <v>68</v>
      </c>
      <c r="Z1035" s="598" t="s">
        <v>36</v>
      </c>
      <c r="AA1035" s="622"/>
      <c r="AB1035" s="562"/>
      <c r="AC1035" s="563"/>
      <c r="AD1035" s="564">
        <f t="shared" ref="AD1035:AF1041" si="245">AD1036</f>
        <v>583.90000000000009</v>
      </c>
      <c r="AE1035" s="564">
        <f t="shared" si="245"/>
        <v>546.70000000000005</v>
      </c>
      <c r="AF1035" s="564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5" t="s">
        <v>57</v>
      </c>
      <c r="Y1036" s="566">
        <v>904</v>
      </c>
      <c r="Z1036" s="567">
        <v>10</v>
      </c>
      <c r="AA1036" s="568" t="s">
        <v>29</v>
      </c>
      <c r="AB1036" s="569"/>
      <c r="AC1036" s="614"/>
      <c r="AD1036" s="571">
        <f t="shared" si="245"/>
        <v>583.90000000000009</v>
      </c>
      <c r="AE1036" s="571">
        <f t="shared" si="245"/>
        <v>546.70000000000005</v>
      </c>
      <c r="AF1036" s="571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306</v>
      </c>
      <c r="Y1037" s="566">
        <v>904</v>
      </c>
      <c r="Z1037" s="567">
        <v>10</v>
      </c>
      <c r="AA1037" s="568" t="s">
        <v>29</v>
      </c>
      <c r="AB1037" s="573" t="s">
        <v>111</v>
      </c>
      <c r="AC1037" s="614"/>
      <c r="AD1037" s="571">
        <f t="shared" si="245"/>
        <v>583.90000000000009</v>
      </c>
      <c r="AE1037" s="571">
        <f t="shared" si="245"/>
        <v>546.70000000000005</v>
      </c>
      <c r="AF1037" s="571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307</v>
      </c>
      <c r="Y1038" s="566">
        <v>904</v>
      </c>
      <c r="Z1038" s="567">
        <v>10</v>
      </c>
      <c r="AA1038" s="568" t="s">
        <v>29</v>
      </c>
      <c r="AB1038" s="573" t="s">
        <v>120</v>
      </c>
      <c r="AC1038" s="614"/>
      <c r="AD1038" s="571">
        <f>AD1039</f>
        <v>583.90000000000009</v>
      </c>
      <c r="AE1038" s="571">
        <f>AE1039</f>
        <v>546.70000000000005</v>
      </c>
      <c r="AF1038" s="571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2" t="s">
        <v>308</v>
      </c>
      <c r="Y1039" s="566">
        <v>904</v>
      </c>
      <c r="Z1039" s="567">
        <v>10</v>
      </c>
      <c r="AA1039" s="568" t="s">
        <v>29</v>
      </c>
      <c r="AB1039" s="573" t="s">
        <v>513</v>
      </c>
      <c r="AC1039" s="614"/>
      <c r="AD1039" s="571">
        <f t="shared" si="245"/>
        <v>583.90000000000009</v>
      </c>
      <c r="AE1039" s="571">
        <f t="shared" si="245"/>
        <v>546.70000000000005</v>
      </c>
      <c r="AF1039" s="571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89" t="s">
        <v>309</v>
      </c>
      <c r="Y1040" s="566">
        <v>904</v>
      </c>
      <c r="Z1040" s="567">
        <v>10</v>
      </c>
      <c r="AA1040" s="568" t="s">
        <v>29</v>
      </c>
      <c r="AB1040" s="573" t="s">
        <v>512</v>
      </c>
      <c r="AC1040" s="614"/>
      <c r="AD1040" s="571">
        <f t="shared" si="245"/>
        <v>583.90000000000009</v>
      </c>
      <c r="AE1040" s="571">
        <f t="shared" si="245"/>
        <v>546.70000000000005</v>
      </c>
      <c r="AF1040" s="571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99</v>
      </c>
      <c r="Y1041" s="566">
        <v>904</v>
      </c>
      <c r="Z1041" s="567">
        <v>10</v>
      </c>
      <c r="AA1041" s="568" t="s">
        <v>29</v>
      </c>
      <c r="AB1041" s="573" t="s">
        <v>512</v>
      </c>
      <c r="AC1041" s="575">
        <v>300</v>
      </c>
      <c r="AD1041" s="571">
        <f t="shared" si="245"/>
        <v>583.90000000000009</v>
      </c>
      <c r="AE1041" s="571">
        <f t="shared" si="245"/>
        <v>546.70000000000005</v>
      </c>
      <c r="AF1041" s="571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5" t="s">
        <v>40</v>
      </c>
      <c r="Y1042" s="566">
        <v>904</v>
      </c>
      <c r="Z1042" s="567">
        <v>10</v>
      </c>
      <c r="AA1042" s="568" t="s">
        <v>29</v>
      </c>
      <c r="AB1042" s="573" t="s">
        <v>512</v>
      </c>
      <c r="AC1042" s="575">
        <v>320</v>
      </c>
      <c r="AD1042" s="571">
        <f>546.7+37.2</f>
        <v>583.90000000000009</v>
      </c>
      <c r="AE1042" s="571">
        <v>546.70000000000005</v>
      </c>
      <c r="AF1042" s="571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4" t="s">
        <v>58</v>
      </c>
      <c r="Y1043" s="665"/>
      <c r="Z1043" s="666"/>
      <c r="AA1043" s="667"/>
      <c r="AB1043" s="668"/>
      <c r="AC1043" s="669"/>
      <c r="AD1043" s="670">
        <f>AD1018+AD813+AD605+AD549+AD519+AD491+AD13</f>
        <v>5273376.0999999996</v>
      </c>
      <c r="AE1043" s="670">
        <f>AE1018+AE813+AE605+AE549+AE519+AE491+AE13</f>
        <v>3758978.1</v>
      </c>
      <c r="AF1043" s="670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2024-08-26T14:43:53Z</cp:lastPrinted>
  <dcterms:created xsi:type="dcterms:W3CDTF">2001-09-21T11:20:50Z</dcterms:created>
  <dcterms:modified xsi:type="dcterms:W3CDTF">2024-08-26T14:44:04Z</dcterms:modified>
</cp:coreProperties>
</file>