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250" windowHeight="1231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S65" i="2" l="1"/>
  <c r="Q65" i="2"/>
  <c r="M65" i="2"/>
  <c r="S63" i="2"/>
  <c r="S62" i="2"/>
  <c r="Q63" i="2"/>
  <c r="Q62" i="2"/>
  <c r="M63" i="2"/>
  <c r="M62" i="2"/>
  <c r="S60" i="2"/>
  <c r="S57" i="2"/>
  <c r="Q59" i="2"/>
  <c r="Q60" i="2"/>
  <c r="Q57" i="2"/>
  <c r="M59" i="2"/>
  <c r="M60" i="2"/>
  <c r="M57" i="2"/>
  <c r="S52" i="2"/>
  <c r="S54" i="2"/>
  <c r="S55" i="2"/>
  <c r="S51" i="2"/>
  <c r="Q52" i="2"/>
  <c r="Q54" i="2"/>
  <c r="Q55" i="2"/>
  <c r="Q51" i="2"/>
  <c r="M52" i="2"/>
  <c r="M53" i="2"/>
  <c r="M54" i="2"/>
  <c r="M55" i="2"/>
  <c r="M51" i="2"/>
  <c r="S49" i="2"/>
  <c r="S48" i="2"/>
  <c r="Q49" i="2"/>
  <c r="Q48" i="2"/>
  <c r="M49" i="2"/>
  <c r="M48" i="2"/>
  <c r="S42" i="2"/>
  <c r="S43" i="2"/>
  <c r="S44" i="2"/>
  <c r="S45" i="2"/>
  <c r="S46" i="2"/>
  <c r="S41" i="2"/>
  <c r="Q42" i="2"/>
  <c r="Q43" i="2"/>
  <c r="Q44" i="2"/>
  <c r="Q45" i="2"/>
  <c r="Q46" i="2"/>
  <c r="Q41" i="2"/>
  <c r="M42" i="2"/>
  <c r="M43" i="2"/>
  <c r="M44" i="2"/>
  <c r="M45" i="2"/>
  <c r="M46" i="2"/>
  <c r="M41" i="2"/>
  <c r="S39" i="2"/>
  <c r="Q39" i="2"/>
  <c r="M39" i="2"/>
  <c r="M38" i="2"/>
  <c r="M37" i="2"/>
  <c r="S32" i="2"/>
  <c r="S35" i="2"/>
  <c r="Q35" i="2"/>
  <c r="Q32" i="2"/>
  <c r="M32" i="2"/>
  <c r="M33" i="2"/>
  <c r="M34" i="2"/>
  <c r="M35" i="2"/>
  <c r="M31" i="2"/>
  <c r="S25" i="2"/>
  <c r="S26" i="2"/>
  <c r="S27" i="2"/>
  <c r="S24" i="2"/>
  <c r="Q25" i="2"/>
  <c r="Q26" i="2"/>
  <c r="Q27" i="2"/>
  <c r="Q24" i="2"/>
  <c r="M25" i="2"/>
  <c r="M26" i="2"/>
  <c r="M27" i="2"/>
  <c r="M28" i="2"/>
  <c r="M29" i="2"/>
  <c r="M24" i="2"/>
  <c r="S20" i="2"/>
  <c r="S21" i="2"/>
  <c r="S22" i="2"/>
  <c r="S19" i="2"/>
  <c r="Q20" i="2"/>
  <c r="Q21" i="2"/>
  <c r="Q22" i="2"/>
  <c r="Q19" i="2"/>
  <c r="M20" i="2"/>
  <c r="M21" i="2"/>
  <c r="M22" i="2"/>
  <c r="M19" i="2"/>
  <c r="S16" i="2"/>
  <c r="S15" i="2"/>
  <c r="Q16" i="2"/>
  <c r="Q15" i="2"/>
  <c r="M16" i="2"/>
  <c r="M17" i="2"/>
  <c r="M15" i="2"/>
  <c r="S7" i="2"/>
  <c r="S8" i="2"/>
  <c r="S9" i="2"/>
  <c r="S10" i="2"/>
  <c r="S13" i="2"/>
  <c r="S6" i="2"/>
  <c r="Q7" i="2"/>
  <c r="Q8" i="2"/>
  <c r="Q9" i="2"/>
  <c r="Q10" i="2"/>
  <c r="Q11" i="2"/>
  <c r="Q13" i="2"/>
  <c r="Q6" i="2"/>
  <c r="M7" i="2"/>
  <c r="M8" i="2"/>
  <c r="M9" i="2"/>
  <c r="M10" i="2"/>
  <c r="M13" i="2"/>
  <c r="M6" i="2"/>
  <c r="C67" i="2" l="1"/>
  <c r="I63" i="2"/>
  <c r="H63" i="2"/>
  <c r="I58" i="2"/>
  <c r="I59" i="2"/>
  <c r="I60" i="2"/>
  <c r="H58" i="2"/>
  <c r="H59" i="2"/>
  <c r="I57" i="2"/>
  <c r="H57" i="2"/>
  <c r="I52" i="2"/>
  <c r="I54" i="2"/>
  <c r="I55" i="2"/>
  <c r="H52" i="2"/>
  <c r="H54" i="2"/>
  <c r="H51" i="2"/>
  <c r="I49" i="2"/>
  <c r="H49" i="2"/>
  <c r="I48" i="2"/>
  <c r="H48" i="2"/>
  <c r="I42" i="2"/>
  <c r="I43" i="2"/>
  <c r="I44" i="2"/>
  <c r="I45" i="2"/>
  <c r="I46" i="2"/>
  <c r="H42" i="2"/>
  <c r="H43" i="2"/>
  <c r="H44" i="2"/>
  <c r="H45" i="2"/>
  <c r="H46" i="2"/>
  <c r="H41" i="2"/>
  <c r="I39" i="2"/>
  <c r="I38" i="2"/>
  <c r="H39" i="2"/>
  <c r="H38" i="2"/>
  <c r="H37" i="2"/>
  <c r="I35" i="2"/>
  <c r="I32" i="2"/>
  <c r="I33" i="2"/>
  <c r="I34" i="2"/>
  <c r="H32" i="2"/>
  <c r="H33" i="2"/>
  <c r="H34" i="2"/>
  <c r="H35" i="2"/>
  <c r="I25" i="2"/>
  <c r="I26" i="2"/>
  <c r="I27" i="2"/>
  <c r="I28" i="2"/>
  <c r="I29" i="2"/>
  <c r="H25" i="2"/>
  <c r="H26" i="2"/>
  <c r="H27" i="2"/>
  <c r="H29" i="2"/>
  <c r="H24" i="2"/>
  <c r="I20" i="2"/>
  <c r="I21" i="2"/>
  <c r="I22" i="2"/>
  <c r="H20" i="2"/>
  <c r="H21" i="2"/>
  <c r="H22" i="2"/>
  <c r="H19" i="2"/>
  <c r="H15" i="2"/>
  <c r="I17" i="2"/>
  <c r="H17" i="2"/>
  <c r="I16" i="2"/>
  <c r="H16" i="2"/>
  <c r="I8" i="2"/>
  <c r="I9" i="2"/>
  <c r="I10" i="2"/>
  <c r="I11" i="2"/>
  <c r="I12" i="2"/>
  <c r="I13" i="2"/>
  <c r="I7" i="2"/>
  <c r="H8" i="2"/>
  <c r="H9" i="2"/>
  <c r="H10" i="2"/>
  <c r="H11" i="2"/>
  <c r="H12" i="2"/>
  <c r="H13" i="2"/>
  <c r="H6" i="2"/>
  <c r="H7" i="2"/>
  <c r="C65" i="2" l="1"/>
  <c r="E62" i="2"/>
  <c r="D62" i="2"/>
  <c r="C62" i="2"/>
  <c r="G57" i="2"/>
  <c r="E57" i="2"/>
  <c r="D57" i="2"/>
  <c r="C57" i="2"/>
  <c r="D51" i="2"/>
  <c r="I51" i="2" s="1"/>
  <c r="E51" i="2"/>
  <c r="C51" i="2"/>
  <c r="N65" i="2"/>
  <c r="E48" i="2"/>
  <c r="D48" i="2"/>
  <c r="C48" i="2"/>
  <c r="D37" i="2"/>
  <c r="I37" i="2" s="1"/>
  <c r="E37" i="2"/>
  <c r="C37" i="2"/>
  <c r="D41" i="2"/>
  <c r="I41" i="2" s="1"/>
  <c r="E41" i="2"/>
  <c r="C41" i="2"/>
  <c r="D31" i="2"/>
  <c r="E31" i="2"/>
  <c r="C31" i="2"/>
  <c r="D24" i="2"/>
  <c r="I24" i="2" s="1"/>
  <c r="E24" i="2"/>
  <c r="C24" i="2"/>
  <c r="D19" i="2"/>
  <c r="I19" i="2" s="1"/>
  <c r="E19" i="2"/>
  <c r="C19" i="2"/>
  <c r="D15" i="2"/>
  <c r="I15" i="2" s="1"/>
  <c r="E15" i="2"/>
  <c r="C15" i="2"/>
  <c r="D6" i="2"/>
  <c r="E6" i="2"/>
  <c r="E65" i="2" s="1"/>
  <c r="C6" i="2"/>
  <c r="D65" i="2" l="1"/>
  <c r="I6" i="2"/>
  <c r="L35" i="2"/>
  <c r="P39" i="2"/>
  <c r="L12" i="2"/>
  <c r="G37" i="2"/>
  <c r="D67" i="2" l="1"/>
  <c r="N37" i="2"/>
  <c r="J37" i="2"/>
  <c r="F6" i="2" l="1"/>
  <c r="R6" i="2" l="1"/>
  <c r="K37" i="2" l="1"/>
  <c r="L37" i="2" s="1"/>
  <c r="R37" i="2"/>
  <c r="O37" i="2"/>
  <c r="P37" i="2" s="1"/>
  <c r="K6" i="2"/>
  <c r="O6" i="2" l="1"/>
  <c r="N6" i="2"/>
  <c r="J6" i="2"/>
  <c r="G6" i="2"/>
  <c r="P13" i="2"/>
  <c r="L13" i="2"/>
  <c r="J57" i="2"/>
  <c r="J51" i="2"/>
  <c r="J41" i="2"/>
  <c r="J31" i="2"/>
  <c r="J24" i="2"/>
  <c r="J19" i="2"/>
  <c r="J15" i="2"/>
  <c r="P63" i="2"/>
  <c r="L63" i="2"/>
  <c r="P60" i="2"/>
  <c r="P52" i="2"/>
  <c r="P53" i="2"/>
  <c r="P54" i="2"/>
  <c r="P55" i="2"/>
  <c r="L52" i="2"/>
  <c r="L53" i="2"/>
  <c r="L54" i="2"/>
  <c r="L55" i="2"/>
  <c r="P49" i="2"/>
  <c r="L49" i="2"/>
  <c r="P46" i="2"/>
  <c r="P42" i="2"/>
  <c r="P43" i="2"/>
  <c r="P44" i="2"/>
  <c r="P45" i="2"/>
  <c r="L42" i="2"/>
  <c r="L43" i="2"/>
  <c r="L44" i="2"/>
  <c r="L45" i="2"/>
  <c r="L46" i="2"/>
  <c r="L38" i="2"/>
  <c r="P32" i="2"/>
  <c r="P35" i="2"/>
  <c r="P25" i="2"/>
  <c r="P26" i="2"/>
  <c r="P27" i="2"/>
  <c r="L25" i="2"/>
  <c r="L26" i="2"/>
  <c r="L28" i="2"/>
  <c r="P20" i="2"/>
  <c r="P21" i="2"/>
  <c r="P22" i="2"/>
  <c r="L20" i="2"/>
  <c r="L21" i="2"/>
  <c r="L22" i="2"/>
  <c r="P16" i="2"/>
  <c r="P17" i="2"/>
  <c r="L17" i="2"/>
  <c r="L8" i="2"/>
  <c r="L9" i="2"/>
  <c r="L10" i="2"/>
  <c r="L11" i="2"/>
  <c r="L7" i="2"/>
  <c r="P7" i="2"/>
  <c r="P8" i="2"/>
  <c r="P9" i="2"/>
  <c r="P10" i="2"/>
  <c r="P11" i="2"/>
  <c r="L6" i="2" l="1"/>
  <c r="R19" i="2" l="1"/>
  <c r="O19" i="2"/>
  <c r="N19" i="2"/>
  <c r="F19" i="2"/>
  <c r="G19" i="2"/>
  <c r="K19" i="2"/>
  <c r="F15" i="2" l="1"/>
  <c r="G15" i="2"/>
  <c r="K15" i="2"/>
  <c r="N15" i="2"/>
  <c r="O15" i="2"/>
  <c r="R15" i="2"/>
  <c r="F24" i="2"/>
  <c r="G24" i="2"/>
  <c r="K24" i="2"/>
  <c r="N24" i="2"/>
  <c r="O24" i="2"/>
  <c r="R24" i="2"/>
  <c r="F31" i="2"/>
  <c r="G31" i="2"/>
  <c r="K31" i="2"/>
  <c r="N31" i="2"/>
  <c r="O31" i="2"/>
  <c r="R31" i="2"/>
  <c r="F37" i="2"/>
  <c r="I31" i="2" l="1"/>
  <c r="H31" i="2"/>
  <c r="R62" i="2" l="1"/>
  <c r="R57" i="2"/>
  <c r="R51" i="2"/>
  <c r="R48" i="2"/>
  <c r="R41" i="2"/>
  <c r="O62" i="2"/>
  <c r="N62" i="2"/>
  <c r="O57" i="2"/>
  <c r="N57" i="2"/>
  <c r="O51" i="2"/>
  <c r="N51" i="2"/>
  <c r="O48" i="2"/>
  <c r="N48" i="2"/>
  <c r="O41" i="2"/>
  <c r="O65" i="2" s="1"/>
  <c r="O67" i="2" s="1"/>
  <c r="N41" i="2"/>
  <c r="G62" i="2"/>
  <c r="J62" i="2"/>
  <c r="K62" i="2"/>
  <c r="K57" i="2"/>
  <c r="G51" i="2"/>
  <c r="G65" i="2" s="1"/>
  <c r="K51" i="2"/>
  <c r="G48" i="2"/>
  <c r="J48" i="2"/>
  <c r="J65" i="2" s="1"/>
  <c r="K48" i="2"/>
  <c r="G41" i="2"/>
  <c r="K41" i="2"/>
  <c r="H65" i="2" l="1"/>
  <c r="I65" i="2"/>
  <c r="I62" i="2"/>
  <c r="H62" i="2"/>
  <c r="K65" i="2"/>
  <c r="R65" i="2"/>
  <c r="R67" i="2" s="1"/>
  <c r="F41" i="2"/>
  <c r="F62" i="2"/>
  <c r="F57" i="2"/>
  <c r="F51" i="2"/>
  <c r="F48" i="2"/>
  <c r="L65" i="2" l="1"/>
  <c r="F65" i="2"/>
  <c r="L16" i="2" l="1"/>
  <c r="P48" i="2" l="1"/>
  <c r="L48" i="2"/>
  <c r="K67" i="2" l="1"/>
  <c r="P62" i="2" l="1"/>
  <c r="P51" i="2"/>
  <c r="P41" i="2"/>
  <c r="P31" i="2"/>
  <c r="P24" i="2"/>
  <c r="P19" i="2"/>
  <c r="P15" i="2"/>
  <c r="P6" i="2"/>
  <c r="L62" i="2"/>
  <c r="L57" i="2"/>
  <c r="L51" i="2"/>
  <c r="L41" i="2"/>
  <c r="L19" i="2"/>
  <c r="L15" i="2"/>
  <c r="G67" i="2" l="1"/>
  <c r="F67" i="2"/>
  <c r="S67" i="2" l="1"/>
  <c r="I67" i="2"/>
  <c r="H67" i="2"/>
  <c r="J67" i="2"/>
  <c r="M67" i="2" s="1"/>
  <c r="P65" i="2"/>
  <c r="N67" i="2"/>
  <c r="Q67" i="2" s="1"/>
  <c r="P67" i="2" l="1"/>
  <c r="L67" i="2"/>
</calcChain>
</file>

<file path=xl/sharedStrings.xml><?xml version="1.0" encoding="utf-8"?>
<sst xmlns="http://schemas.openxmlformats.org/spreadsheetml/2006/main" count="161" uniqueCount="135">
  <si>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</si>
  <si>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</si>
  <si>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</si>
  <si>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</si>
  <si>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</si>
  <si>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</si>
  <si>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</si>
  <si>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</si>
  <si>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</si>
  <si>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</si>
  <si>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</si>
  <si>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</si>
  <si>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</si>
  <si>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</si>
  <si>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</si>
  <si>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</si>
  <si>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</si>
  <si>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</si>
  <si>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</si>
  <si>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</si>
  <si>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</si>
  <si>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</si>
  <si>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</si>
  <si>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</si>
  <si>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</si>
  <si>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</si>
  <si>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</si>
  <si>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</si>
  <si>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</si>
  <si>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</si>
  <si>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</si>
  <si>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</si>
  <si>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</si>
  <si>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</si>
  <si>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</si>
  <si>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</si>
  <si>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</si>
  <si>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</si>
  <si>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</si>
  <si>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</si>
  <si>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</si>
  <si>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</si>
  <si>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</si>
  <si>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</si>
  <si>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</si>
  <si>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</si>
  <si>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</si>
  <si>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</si>
  <si>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</si>
  <si>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</si>
  <si>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</si>
  <si>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</si>
  <si>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</si>
  <si>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</si>
  <si>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</si>
  <si>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</si>
  <si>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</si>
  <si>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</si>
  <si>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</si>
  <si>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</si>
  <si>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</si>
  <si>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</si>
  <si>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</si>
  <si>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</si>
  <si>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</si>
  <si>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</si>
  <si>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</si>
  <si>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</si>
  <si>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</si>
  <si>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</si>
  <si>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</si>
  <si>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</si>
  <si>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</si>
  <si>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</si>
  <si>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</si>
  <si>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</si>
  <si>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</si>
  <si>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</si>
  <si>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</si>
  <si>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</si>
  <si>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</si>
  <si>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</si>
  <si>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</si>
  <si>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</si>
  <si>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</si>
  <si>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</si>
  <si>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</si>
  <si>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</si>
  <si>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1102</t>
  </si>
  <si>
    <t>1300</t>
  </si>
  <si>
    <t>1301</t>
  </si>
  <si>
    <t>Культура, кинематография</t>
  </si>
  <si>
    <t>0602</t>
  </si>
  <si>
    <t>Сбор, удаление отходов и очистка сточных вод</t>
  </si>
  <si>
    <t xml:space="preserve">ВСЕГО РАСХОДОВ
</t>
  </si>
  <si>
    <t>Гражданская оборона</t>
  </si>
  <si>
    <t>(тыс. руб.)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</si>
  <si>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</si>
  <si>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</t>
  </si>
  <si>
    <t xml:space="preserve">Дошкольное образование </t>
  </si>
  <si>
    <t>в 8,8 раза</t>
  </si>
  <si>
    <t>2021 год (отчет)</t>
  </si>
  <si>
    <t>План 2024 год</t>
  </si>
  <si>
    <t>в 2,4раза</t>
  </si>
  <si>
    <t>в 5,6 раз</t>
  </si>
  <si>
    <t>в 4,5 раз</t>
  </si>
  <si>
    <t>в 1,9 раза</t>
  </si>
  <si>
    <t>в 7,3 раза</t>
  </si>
  <si>
    <t>в 1,9 раз</t>
  </si>
  <si>
    <t>в 4,1 раз</t>
  </si>
  <si>
    <t>в 2,6 раз</t>
  </si>
  <si>
    <t>в 2,4 раза</t>
  </si>
  <si>
    <t>План 2026 год</t>
  </si>
  <si>
    <t>План 2025 год</t>
  </si>
  <si>
    <t>Cведения о расходах бюджета городского округа Лыткарино по разделам и подразделам классификации расходов на 2024 год и плановый период 2025 и 2026 годов в сравнении с ожидаемым исполнением за 2023 год</t>
  </si>
  <si>
    <t>Спорт высших достижений</t>
  </si>
  <si>
    <t>1103</t>
  </si>
  <si>
    <t>Исполнено на 01.11.2023</t>
  </si>
  <si>
    <t xml:space="preserve">Ожидаемое исполнение за 2023 год </t>
  </si>
  <si>
    <t>% ожидаемого исполнения к первоначально утверждённому бюджету</t>
  </si>
  <si>
    <t>Утверждённый бюджет на 01.01.2023</t>
  </si>
  <si>
    <t>Уточнённый бюджет на 26.10.2023</t>
  </si>
  <si>
    <t>% ожидаемого исполнения к уточнённому бюджету</t>
  </si>
  <si>
    <t>в 2,6 раза</t>
  </si>
  <si>
    <t>в 2 раза</t>
  </si>
  <si>
    <t xml:space="preserve"> -</t>
  </si>
  <si>
    <t>% к ожидаемому исполнению за 2023 год</t>
  </si>
  <si>
    <t>в 3,5 раза</t>
  </si>
  <si>
    <t>в 3,9 раза</t>
  </si>
  <si>
    <t>в 5,4 раза</t>
  </si>
  <si>
    <t>в 3,3 раза</t>
  </si>
  <si>
    <t>в 2,8 раза</t>
  </si>
  <si>
    <t>в 2,9 раза</t>
  </si>
  <si>
    <t>в 983,5 раза</t>
  </si>
  <si>
    <t>Условно утверждённые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</si>
</sst>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#,##0.0"/>
    <numFmt numFmtId="166" formatCode="#,##0.0\ _₽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/>
    <xf numFmtId="166" fontId="9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3" borderId="0" xfId="0" applyNumberFormat="1" applyFont="1" applyFill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167" fontId="11" fillId="3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/>
    </xf>
    <xf numFmtId="167" fontId="9" fillId="3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6" fontId="13" fillId="3" borderId="6" xfId="0" applyNumberFormat="1" applyFont="1" applyFill="1" applyBorder="1" applyAlignment="1">
      <alignment horizontal="center" vertical="center"/>
    </xf>
    <xf numFmtId="167" fontId="13" fillId="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166" fontId="9" fillId="4" borderId="6" xfId="0" applyNumberFormat="1" applyFont="1" applyFill="1" applyBorder="1" applyAlignment="1">
      <alignment horizontal="center" vertical="center"/>
    </xf>
    <xf numFmtId="167" fontId="9" fillId="4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 applyProtection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7"/>
  <sheetViews>
    <sheetView tabSelected="1" topLeftCell="A43" workbookViewId="0">
      <selection activeCell="A73" sqref="A73"/>
    </sheetView>
  </sheetViews>
  <sheetFormatPr defaultColWidth="9.140625" defaultRowHeight="15" x14ac:dyDescent="0.25"/>
  <cols>
    <col min="1" max="1" width="35.5703125" style="1" customWidth="1"/>
    <col min="2" max="2" width="8.42578125" style="2" customWidth="1"/>
    <col min="3" max="4" width="13.7109375" style="2" customWidth="1"/>
    <col min="5" max="5" width="13.42578125" style="2" hidden="1" customWidth="1"/>
    <col min="6" max="6" width="15.42578125" style="9" hidden="1" customWidth="1"/>
    <col min="7" max="7" width="13.5703125" style="3" customWidth="1"/>
    <col min="8" max="8" width="14" style="19" customWidth="1"/>
    <col min="9" max="9" width="13.85546875" style="19" customWidth="1"/>
    <col min="10" max="10" width="14.28515625" style="9" customWidth="1"/>
    <col min="11" max="11" width="12.85546875" style="4" hidden="1" customWidth="1"/>
    <col min="12" max="12" width="10.140625" style="4" hidden="1" customWidth="1"/>
    <col min="13" max="13" width="14.5703125" style="22" customWidth="1"/>
    <col min="14" max="14" width="14.42578125" style="9" customWidth="1"/>
    <col min="15" max="15" width="13.5703125" style="4" hidden="1" customWidth="1"/>
    <col min="16" max="16" width="9.7109375" style="4" hidden="1" customWidth="1"/>
    <col min="17" max="17" width="13.85546875" style="22" customWidth="1"/>
    <col min="18" max="18" width="14.140625" style="4" customWidth="1"/>
    <col min="19" max="19" width="16" style="22" customWidth="1"/>
    <col min="20" max="20" width="15.5703125" style="1" customWidth="1"/>
    <col min="21" max="22" width="9.140625" style="1"/>
    <col min="23" max="23" width="10.5703125" style="1" customWidth="1"/>
    <col min="24" max="24" width="10.85546875" style="1" customWidth="1"/>
    <col min="25" max="25" width="11.28515625" style="1" customWidth="1"/>
    <col min="26" max="16384" width="9.140625" style="1"/>
  </cols>
  <sheetData>
    <row r="1" spans="1:36" ht="46.15" customHeight="1" x14ac:dyDescent="0.25">
      <c r="A1" s="74" t="s">
        <v>114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36" ht="15.75" thickBot="1" x14ac:dyDescent="0.3">
      <c r="F2" s="10"/>
      <c r="G2" s="10"/>
      <c r="H2" s="18"/>
      <c r="I2" s="18"/>
      <c r="J2" s="10"/>
      <c r="K2" s="11"/>
      <c r="L2" s="11"/>
      <c r="M2" s="21"/>
      <c r="N2" s="10"/>
      <c r="O2" s="11"/>
      <c r="P2" s="11"/>
      <c r="Q2" s="21"/>
      <c r="R2" s="12"/>
      <c r="S2" s="12" t="s">
        <v>96</v>
      </c>
    </row>
    <row r="3" spans="1:36" ht="33.75" customHeight="1" x14ac:dyDescent="0.25">
      <c r="A3" s="64" t="s">
        <v>0</v>
      </c>
      <c r="B3" s="64" t="s">
        <v>1</v>
      </c>
      <c r="C3" s="64" t="s">
        <v>120</v>
      </c>
      <c r="D3" s="64" t="s">
        <v>121</v>
      </c>
      <c r="E3" s="64" t="s">
        <v>117</v>
      </c>
      <c r="F3" s="69" t="s">
        <v>101</v>
      </c>
      <c r="G3" s="71" t="s">
        <v>118</v>
      </c>
      <c r="H3" s="66" t="s">
        <v>119</v>
      </c>
      <c r="I3" s="66" t="s">
        <v>122</v>
      </c>
      <c r="J3" s="62" t="s">
        <v>102</v>
      </c>
      <c r="K3" s="73"/>
      <c r="L3" s="73"/>
      <c r="M3" s="66" t="s">
        <v>126</v>
      </c>
      <c r="N3" s="62" t="s">
        <v>113</v>
      </c>
      <c r="O3" s="73"/>
      <c r="P3" s="73"/>
      <c r="Q3" s="79" t="s">
        <v>126</v>
      </c>
      <c r="R3" s="62" t="s">
        <v>112</v>
      </c>
      <c r="S3" s="79" t="s">
        <v>126</v>
      </c>
    </row>
    <row r="4" spans="1:36" ht="48" customHeight="1" thickBot="1" x14ac:dyDescent="0.3">
      <c r="A4" s="68"/>
      <c r="B4" s="68"/>
      <c r="C4" s="65"/>
      <c r="D4" s="65"/>
      <c r="E4" s="65"/>
      <c r="F4" s="70"/>
      <c r="G4" s="72"/>
      <c r="H4" s="67"/>
      <c r="I4" s="67"/>
      <c r="J4" s="63"/>
      <c r="K4" s="63"/>
      <c r="L4" s="63"/>
      <c r="M4" s="67"/>
      <c r="N4" s="63"/>
      <c r="O4" s="63"/>
      <c r="P4" s="63"/>
      <c r="Q4" s="80"/>
      <c r="R4" s="63"/>
      <c r="S4" s="80"/>
    </row>
    <row r="5" spans="1:36" ht="12" customHeight="1" thickBot="1" x14ac:dyDescent="0.3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</row>
    <row r="6" spans="1:36" ht="15.75" thickBot="1" x14ac:dyDescent="0.3">
      <c r="A6" s="50" t="s">
        <v>2</v>
      </c>
      <c r="B6" s="31" t="s">
        <v>45</v>
      </c>
      <c r="C6" s="32">
        <f>C7+C8+C9+C10+C11+C12+C13</f>
        <v>331276.5</v>
      </c>
      <c r="D6" s="32">
        <f t="shared" ref="D6:E6" si="0">D7+D8+D9+D10+D11+D12+D13</f>
        <v>375061.4</v>
      </c>
      <c r="E6" s="32">
        <f t="shared" si="0"/>
        <v>257800.4</v>
      </c>
      <c r="F6" s="33">
        <f>F7+F8+F9+F10+F11+F12+F13</f>
        <v>279578.5</v>
      </c>
      <c r="G6" s="33">
        <f>SUM(G7:G13)</f>
        <v>375061.4</v>
      </c>
      <c r="H6" s="34">
        <f>G6/C6</f>
        <v>1.132170256568154</v>
      </c>
      <c r="I6" s="34">
        <f>G6/D6</f>
        <v>1</v>
      </c>
      <c r="J6" s="33">
        <f>J7+J8+J9+J10+J11+J12+J13</f>
        <v>381245.80000000005</v>
      </c>
      <c r="K6" s="33">
        <f>K7+K8+K9+K10+K11+K12+K13</f>
        <v>338500</v>
      </c>
      <c r="L6" s="33">
        <f>K6/J6*100</f>
        <v>88.787863367937419</v>
      </c>
      <c r="M6" s="34">
        <f>G6/J6</f>
        <v>0.98377844424777916</v>
      </c>
      <c r="N6" s="33">
        <f>SUM(N7:N13)</f>
        <v>361377.5</v>
      </c>
      <c r="O6" s="35">
        <f>SUM(O7:O13)</f>
        <v>320950.09999999998</v>
      </c>
      <c r="P6" s="35">
        <f t="shared" ref="P6:P13" si="1">O6/N6*100</f>
        <v>88.812972584070664</v>
      </c>
      <c r="Q6" s="36">
        <f>G6/N6</f>
        <v>1.0378659435078277</v>
      </c>
      <c r="R6" s="35">
        <f>SUM(R7:R13)</f>
        <v>321771.09999999998</v>
      </c>
      <c r="S6" s="36">
        <f>G6/R6</f>
        <v>1.1656155571460582</v>
      </c>
    </row>
    <row r="7" spans="1:36" ht="51" x14ac:dyDescent="0.2">
      <c r="A7" s="51" t="s">
        <v>3</v>
      </c>
      <c r="B7" s="25" t="s">
        <v>46</v>
      </c>
      <c r="C7" s="26">
        <v>3395.7</v>
      </c>
      <c r="D7" s="26">
        <v>3395.7</v>
      </c>
      <c r="E7" s="26">
        <v>2712.2</v>
      </c>
      <c r="F7" s="27">
        <v>2420.1999999999998</v>
      </c>
      <c r="G7" s="27">
        <v>3395.7</v>
      </c>
      <c r="H7" s="28">
        <f>G7/C7</f>
        <v>1</v>
      </c>
      <c r="I7" s="28">
        <f>G7/D7</f>
        <v>1</v>
      </c>
      <c r="J7" s="27">
        <v>3713.4</v>
      </c>
      <c r="K7" s="27">
        <v>3395.7</v>
      </c>
      <c r="L7" s="27">
        <f>K7/J7*100</f>
        <v>91.444498303441577</v>
      </c>
      <c r="M7" s="28">
        <f t="shared" ref="M7:M13" si="2">G7/J7</f>
        <v>0.91444498303441579</v>
      </c>
      <c r="N7" s="27">
        <v>3713.4</v>
      </c>
      <c r="O7" s="29">
        <v>3395.7</v>
      </c>
      <c r="P7" s="29">
        <f t="shared" si="1"/>
        <v>91.444498303441577</v>
      </c>
      <c r="Q7" s="30">
        <f t="shared" ref="Q7:Q13" si="3">G7/N7</f>
        <v>0.91444498303441579</v>
      </c>
      <c r="R7" s="29">
        <v>3713.4</v>
      </c>
      <c r="S7" s="30">
        <f t="shared" ref="S7:S13" si="4">G7/R7</f>
        <v>0.91444498303441579</v>
      </c>
      <c r="W7" s="5"/>
      <c r="X7" s="5"/>
      <c r="Y7" s="5"/>
      <c r="AH7" s="6"/>
      <c r="AI7" s="6"/>
      <c r="AJ7" s="6"/>
    </row>
    <row r="8" spans="1:36" ht="63.75" x14ac:dyDescent="0.25">
      <c r="A8" s="52" t="s">
        <v>4</v>
      </c>
      <c r="B8" s="13" t="s">
        <v>47</v>
      </c>
      <c r="C8" s="17">
        <v>15914.5</v>
      </c>
      <c r="D8" s="17">
        <v>15914.5</v>
      </c>
      <c r="E8" s="17">
        <v>11872.5</v>
      </c>
      <c r="F8" s="14">
        <v>11822</v>
      </c>
      <c r="G8" s="14">
        <v>15914.5</v>
      </c>
      <c r="H8" s="20">
        <f t="shared" ref="H8:H13" si="5">G8/C8</f>
        <v>1</v>
      </c>
      <c r="I8" s="20">
        <f t="shared" ref="I8:I13" si="6">G8/D8</f>
        <v>1</v>
      </c>
      <c r="J8" s="14">
        <v>16927.3</v>
      </c>
      <c r="K8" s="14">
        <v>16011.7</v>
      </c>
      <c r="L8" s="14">
        <f t="shared" ref="L8:L13" si="7">K8/J8*100</f>
        <v>94.590986158454101</v>
      </c>
      <c r="M8" s="20">
        <f t="shared" si="2"/>
        <v>0.94016765816166792</v>
      </c>
      <c r="N8" s="14">
        <v>17082.3</v>
      </c>
      <c r="O8" s="7">
        <v>16011.7</v>
      </c>
      <c r="P8" s="7">
        <f t="shared" si="1"/>
        <v>93.732694075153816</v>
      </c>
      <c r="Q8" s="23">
        <f t="shared" si="3"/>
        <v>0.93163684047230177</v>
      </c>
      <c r="R8" s="7">
        <v>16927.3</v>
      </c>
      <c r="S8" s="23">
        <f t="shared" si="4"/>
        <v>0.94016765816166792</v>
      </c>
      <c r="W8" s="5"/>
      <c r="X8" s="5"/>
      <c r="Y8" s="5"/>
    </row>
    <row r="9" spans="1:36" ht="68.25" customHeight="1" x14ac:dyDescent="0.25">
      <c r="A9" s="52" t="s">
        <v>5</v>
      </c>
      <c r="B9" s="13" t="s">
        <v>48</v>
      </c>
      <c r="C9" s="17">
        <v>92887.8</v>
      </c>
      <c r="D9" s="17">
        <v>96640.5</v>
      </c>
      <c r="E9" s="17">
        <v>66954</v>
      </c>
      <c r="F9" s="14">
        <v>62067.9</v>
      </c>
      <c r="G9" s="14">
        <v>96640.5</v>
      </c>
      <c r="H9" s="20">
        <f t="shared" si="5"/>
        <v>1.0404003539754414</v>
      </c>
      <c r="I9" s="20">
        <f t="shared" si="6"/>
        <v>1</v>
      </c>
      <c r="J9" s="14">
        <v>97522.8</v>
      </c>
      <c r="K9" s="14">
        <v>93540</v>
      </c>
      <c r="L9" s="14">
        <f t="shared" si="7"/>
        <v>95.916031943299402</v>
      </c>
      <c r="M9" s="20">
        <f t="shared" si="2"/>
        <v>0.99095288486384714</v>
      </c>
      <c r="N9" s="14">
        <v>97556.800000000003</v>
      </c>
      <c r="O9" s="7">
        <v>92911</v>
      </c>
      <c r="P9" s="7">
        <f t="shared" si="1"/>
        <v>95.237851180030503</v>
      </c>
      <c r="Q9" s="23">
        <f t="shared" si="3"/>
        <v>0.9906075230019844</v>
      </c>
      <c r="R9" s="7">
        <v>93695.6</v>
      </c>
      <c r="S9" s="23">
        <f t="shared" si="4"/>
        <v>1.0314305047408843</v>
      </c>
      <c r="W9" s="5"/>
      <c r="X9" s="5"/>
      <c r="Y9" s="5"/>
    </row>
    <row r="10" spans="1:36" ht="51" x14ac:dyDescent="0.25">
      <c r="A10" s="52" t="s">
        <v>6</v>
      </c>
      <c r="B10" s="13" t="s">
        <v>49</v>
      </c>
      <c r="C10" s="17">
        <v>35237.300000000003</v>
      </c>
      <c r="D10" s="17">
        <v>36500.9</v>
      </c>
      <c r="E10" s="17">
        <v>27663.599999999999</v>
      </c>
      <c r="F10" s="14">
        <v>24757.5</v>
      </c>
      <c r="G10" s="14">
        <v>36500.9</v>
      </c>
      <c r="H10" s="20">
        <f t="shared" si="5"/>
        <v>1.0358597281857576</v>
      </c>
      <c r="I10" s="20">
        <f t="shared" si="6"/>
        <v>1</v>
      </c>
      <c r="J10" s="14">
        <v>39372.6</v>
      </c>
      <c r="K10" s="14">
        <v>35457</v>
      </c>
      <c r="L10" s="14">
        <f t="shared" si="7"/>
        <v>90.055012876975354</v>
      </c>
      <c r="M10" s="20">
        <f t="shared" si="2"/>
        <v>0.92706349085404582</v>
      </c>
      <c r="N10" s="14">
        <v>39148.6</v>
      </c>
      <c r="O10" s="7">
        <v>35547</v>
      </c>
      <c r="P10" s="7">
        <f t="shared" si="1"/>
        <v>90.800181871126938</v>
      </c>
      <c r="Q10" s="23">
        <f t="shared" si="3"/>
        <v>0.9323679518552388</v>
      </c>
      <c r="R10" s="7">
        <v>39154.6</v>
      </c>
      <c r="S10" s="23">
        <f t="shared" si="4"/>
        <v>0.93222507700244683</v>
      </c>
      <c r="W10" s="5"/>
      <c r="X10" s="5"/>
      <c r="Y10" s="5"/>
    </row>
    <row r="11" spans="1:36" ht="25.5" x14ac:dyDescent="0.25">
      <c r="A11" s="52" t="s">
        <v>7</v>
      </c>
      <c r="B11" s="13" t="s">
        <v>50</v>
      </c>
      <c r="C11" s="17">
        <v>135</v>
      </c>
      <c r="D11" s="17">
        <v>135</v>
      </c>
      <c r="E11" s="17">
        <v>88.5</v>
      </c>
      <c r="F11" s="14">
        <v>4061.3</v>
      </c>
      <c r="G11" s="14">
        <v>135</v>
      </c>
      <c r="H11" s="20">
        <f t="shared" si="5"/>
        <v>1</v>
      </c>
      <c r="I11" s="20">
        <f t="shared" si="6"/>
        <v>1</v>
      </c>
      <c r="J11" s="14">
        <v>0</v>
      </c>
      <c r="K11" s="14">
        <v>0</v>
      </c>
      <c r="L11" s="14" t="e">
        <f t="shared" si="7"/>
        <v>#DIV/0!</v>
      </c>
      <c r="M11" s="37" t="s">
        <v>125</v>
      </c>
      <c r="N11" s="15">
        <v>3876</v>
      </c>
      <c r="O11" s="7">
        <v>0</v>
      </c>
      <c r="P11" s="7">
        <f t="shared" si="1"/>
        <v>0</v>
      </c>
      <c r="Q11" s="23">
        <f t="shared" si="3"/>
        <v>3.4829721362229102E-2</v>
      </c>
      <c r="R11" s="7">
        <v>0</v>
      </c>
      <c r="S11" s="37" t="s">
        <v>125</v>
      </c>
      <c r="W11" s="5"/>
      <c r="X11" s="5"/>
      <c r="Y11" s="5"/>
    </row>
    <row r="12" spans="1:36" ht="21.75" customHeight="1" x14ac:dyDescent="0.25">
      <c r="A12" s="52" t="s">
        <v>8</v>
      </c>
      <c r="B12" s="13" t="s">
        <v>51</v>
      </c>
      <c r="C12" s="17">
        <v>3838.7</v>
      </c>
      <c r="D12" s="17">
        <v>3451.1</v>
      </c>
      <c r="E12" s="17">
        <v>0</v>
      </c>
      <c r="F12" s="14">
        <v>0</v>
      </c>
      <c r="G12" s="14">
        <v>3451.1</v>
      </c>
      <c r="H12" s="20">
        <f t="shared" si="5"/>
        <v>0.8990283168781098</v>
      </c>
      <c r="I12" s="20">
        <f t="shared" si="6"/>
        <v>1</v>
      </c>
      <c r="J12" s="14">
        <v>1000</v>
      </c>
      <c r="K12" s="14">
        <v>3530.5</v>
      </c>
      <c r="L12" s="14">
        <f t="shared" si="7"/>
        <v>353.05</v>
      </c>
      <c r="M12" s="20" t="s">
        <v>127</v>
      </c>
      <c r="N12" s="14">
        <v>0</v>
      </c>
      <c r="O12" s="7">
        <v>4571.6000000000004</v>
      </c>
      <c r="P12" s="7" t="s">
        <v>100</v>
      </c>
      <c r="Q12" s="37" t="s">
        <v>125</v>
      </c>
      <c r="R12" s="7">
        <v>0</v>
      </c>
      <c r="S12" s="37" t="s">
        <v>125</v>
      </c>
      <c r="W12" s="5"/>
      <c r="X12" s="5"/>
      <c r="Y12" s="5"/>
    </row>
    <row r="13" spans="1:36" ht="21" customHeight="1" x14ac:dyDescent="0.25">
      <c r="A13" s="52" t="s">
        <v>9</v>
      </c>
      <c r="B13" s="13" t="s">
        <v>52</v>
      </c>
      <c r="C13" s="17">
        <v>179867.5</v>
      </c>
      <c r="D13" s="17">
        <v>219023.7</v>
      </c>
      <c r="E13" s="17">
        <v>148509.6</v>
      </c>
      <c r="F13" s="14">
        <v>174449.6</v>
      </c>
      <c r="G13" s="14">
        <v>219023.7</v>
      </c>
      <c r="H13" s="20">
        <f t="shared" si="5"/>
        <v>1.2176946919260012</v>
      </c>
      <c r="I13" s="20">
        <f t="shared" si="6"/>
        <v>1</v>
      </c>
      <c r="J13" s="14">
        <v>222709.7</v>
      </c>
      <c r="K13" s="14">
        <v>186565.1</v>
      </c>
      <c r="L13" s="14">
        <f t="shared" si="7"/>
        <v>83.770531772976213</v>
      </c>
      <c r="M13" s="20">
        <f t="shared" si="2"/>
        <v>0.98344930642895212</v>
      </c>
      <c r="N13" s="14">
        <v>200000.4</v>
      </c>
      <c r="O13" s="7">
        <v>168513.1</v>
      </c>
      <c r="P13" s="7">
        <f t="shared" si="1"/>
        <v>84.256381487237036</v>
      </c>
      <c r="Q13" s="23">
        <f t="shared" si="3"/>
        <v>1.0951163097673806</v>
      </c>
      <c r="R13" s="7">
        <v>168280.2</v>
      </c>
      <c r="S13" s="23">
        <f t="shared" si="4"/>
        <v>1.3015417143549866</v>
      </c>
      <c r="W13" s="5"/>
      <c r="X13" s="5"/>
      <c r="Y13" s="5"/>
    </row>
    <row r="14" spans="1:36" ht="15.75" thickBot="1" x14ac:dyDescent="0.3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86"/>
      <c r="O14" s="86"/>
      <c r="P14" s="86"/>
      <c r="Q14" s="86"/>
      <c r="R14" s="86"/>
      <c r="S14" s="86"/>
    </row>
    <row r="15" spans="1:36" ht="15.75" thickBot="1" x14ac:dyDescent="0.3">
      <c r="A15" s="50" t="s">
        <v>10</v>
      </c>
      <c r="B15" s="31" t="s">
        <v>53</v>
      </c>
      <c r="C15" s="32">
        <f>C16+C17</f>
        <v>4267.3</v>
      </c>
      <c r="D15" s="32">
        <f t="shared" ref="D15:E15" si="8">D16+D17</f>
        <v>4317.3</v>
      </c>
      <c r="E15" s="32">
        <f t="shared" si="8"/>
        <v>3383.8</v>
      </c>
      <c r="F15" s="33">
        <f>SUM(F16:F17)</f>
        <v>4078.6</v>
      </c>
      <c r="G15" s="33">
        <f t="shared" ref="G15" si="9">SUM(G16:G17)</f>
        <v>4317.3</v>
      </c>
      <c r="H15" s="34">
        <f>G15/C15</f>
        <v>1.0117170107562159</v>
      </c>
      <c r="I15" s="34">
        <f>G15/D15</f>
        <v>1</v>
      </c>
      <c r="J15" s="33">
        <f>J16+J17</f>
        <v>4879.2</v>
      </c>
      <c r="K15" s="33">
        <f>SUM(K16:K17)</f>
        <v>4267.3</v>
      </c>
      <c r="L15" s="33">
        <f t="shared" ref="L15:L49" si="10">K15/J15*100</f>
        <v>87.45900967371702</v>
      </c>
      <c r="M15" s="34">
        <f>G15/J15</f>
        <v>0.88483767830791937</v>
      </c>
      <c r="N15" s="33">
        <f t="shared" ref="N15" si="11">SUM(N16:N17)</f>
        <v>4463.8</v>
      </c>
      <c r="O15" s="35">
        <f>SUM(O16:O17)</f>
        <v>4313.2</v>
      </c>
      <c r="P15" s="35">
        <f t="shared" ref="P15:P17" si="12">O15/N15*100</f>
        <v>96.626192929790761</v>
      </c>
      <c r="Q15" s="36">
        <f>G15/N15</f>
        <v>0.96718042923070036</v>
      </c>
      <c r="R15" s="35">
        <f>SUM(R16:R17)</f>
        <v>4463.8</v>
      </c>
      <c r="S15" s="36">
        <f>G15/R15</f>
        <v>0.96718042923070036</v>
      </c>
    </row>
    <row r="16" spans="1:36" ht="25.5" x14ac:dyDescent="0.25">
      <c r="A16" s="51" t="s">
        <v>11</v>
      </c>
      <c r="B16" s="25" t="s">
        <v>54</v>
      </c>
      <c r="C16" s="26">
        <v>4067.3</v>
      </c>
      <c r="D16" s="26">
        <v>4067.3</v>
      </c>
      <c r="E16" s="26">
        <v>3133.8</v>
      </c>
      <c r="F16" s="27">
        <v>3773</v>
      </c>
      <c r="G16" s="27">
        <v>4067.3</v>
      </c>
      <c r="H16" s="28">
        <f>G16/C16</f>
        <v>1</v>
      </c>
      <c r="I16" s="28">
        <f>G16/D16</f>
        <v>1</v>
      </c>
      <c r="J16" s="27">
        <v>4249.2</v>
      </c>
      <c r="K16" s="27">
        <v>4067.3</v>
      </c>
      <c r="L16" s="27">
        <f t="shared" si="10"/>
        <v>95.719194201261431</v>
      </c>
      <c r="M16" s="28">
        <f t="shared" ref="M16:M17" si="13">G16/J16</f>
        <v>0.95719194201261426</v>
      </c>
      <c r="N16" s="27">
        <v>4398.8</v>
      </c>
      <c r="O16" s="29">
        <v>4249.2</v>
      </c>
      <c r="P16" s="29">
        <f t="shared" si="12"/>
        <v>96.599072474311171</v>
      </c>
      <c r="Q16" s="30">
        <f t="shared" ref="Q16" si="14">G16/N16</f>
        <v>0.92463853778303173</v>
      </c>
      <c r="R16" s="29">
        <v>4398.8</v>
      </c>
      <c r="S16" s="30">
        <f t="shared" ref="S16" si="15">G16/R16</f>
        <v>0.92463853778303173</v>
      </c>
      <c r="W16" s="5"/>
      <c r="X16" s="5"/>
      <c r="Y16" s="5"/>
    </row>
    <row r="17" spans="1:25" ht="27.75" customHeight="1" x14ac:dyDescent="0.25">
      <c r="A17" s="52" t="s">
        <v>12</v>
      </c>
      <c r="B17" s="13" t="s">
        <v>55</v>
      </c>
      <c r="C17" s="17">
        <v>200</v>
      </c>
      <c r="D17" s="17">
        <v>250</v>
      </c>
      <c r="E17" s="17">
        <v>250</v>
      </c>
      <c r="F17" s="14">
        <v>305.60000000000002</v>
      </c>
      <c r="G17" s="14">
        <v>250</v>
      </c>
      <c r="H17" s="20">
        <f>G17/C17</f>
        <v>1.25</v>
      </c>
      <c r="I17" s="20">
        <f>G17/D17</f>
        <v>1</v>
      </c>
      <c r="J17" s="14">
        <v>630</v>
      </c>
      <c r="K17" s="14">
        <v>200</v>
      </c>
      <c r="L17" s="14">
        <f t="shared" si="10"/>
        <v>31.746031746031743</v>
      </c>
      <c r="M17" s="20">
        <f t="shared" si="13"/>
        <v>0.3968253968253968</v>
      </c>
      <c r="N17" s="14">
        <v>65</v>
      </c>
      <c r="O17" s="7">
        <v>64</v>
      </c>
      <c r="P17" s="7">
        <f t="shared" si="12"/>
        <v>98.461538461538467</v>
      </c>
      <c r="Q17" s="23" t="s">
        <v>128</v>
      </c>
      <c r="R17" s="7">
        <v>65</v>
      </c>
      <c r="S17" s="23" t="s">
        <v>128</v>
      </c>
      <c r="W17" s="5"/>
      <c r="X17" s="5"/>
      <c r="Y17" s="5"/>
    </row>
    <row r="18" spans="1:25" ht="15.6" customHeight="1" thickBot="1" x14ac:dyDescent="0.3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6"/>
      <c r="O18" s="86"/>
      <c r="P18" s="86"/>
      <c r="Q18" s="86"/>
      <c r="R18" s="86"/>
      <c r="S18" s="86"/>
    </row>
    <row r="19" spans="1:25" ht="26.25" thickBot="1" x14ac:dyDescent="0.3">
      <c r="A19" s="50" t="s">
        <v>13</v>
      </c>
      <c r="B19" s="31" t="s">
        <v>56</v>
      </c>
      <c r="C19" s="32">
        <f>C20+C21+C22</f>
        <v>41771.5</v>
      </c>
      <c r="D19" s="32">
        <f t="shared" ref="D19:E19" si="16">D20+D21+D22</f>
        <v>43179.100000000006</v>
      </c>
      <c r="E19" s="32">
        <f t="shared" si="16"/>
        <v>30727.399999999998</v>
      </c>
      <c r="F19" s="33">
        <f>SUM(F20:F22)</f>
        <v>37341.100000000006</v>
      </c>
      <c r="G19" s="33">
        <f>SUM(G20:G22)</f>
        <v>43179.100000000006</v>
      </c>
      <c r="H19" s="34">
        <f>G19/C19</f>
        <v>1.0336976167961411</v>
      </c>
      <c r="I19" s="34">
        <f>G19/D19</f>
        <v>1</v>
      </c>
      <c r="J19" s="33">
        <f>J20+J21+J22</f>
        <v>45564.9</v>
      </c>
      <c r="K19" s="33">
        <f>SUM(K20:K22)</f>
        <v>41771.5</v>
      </c>
      <c r="L19" s="33">
        <f t="shared" si="10"/>
        <v>91.674732085442955</v>
      </c>
      <c r="M19" s="34">
        <f>G19/J19</f>
        <v>0.94763952077147107</v>
      </c>
      <c r="N19" s="33">
        <f>SUM(N20:N22)</f>
        <v>47745.600000000006</v>
      </c>
      <c r="O19" s="35">
        <f>SUM(O20:O22)</f>
        <v>30686.799999999999</v>
      </c>
      <c r="P19" s="35">
        <f t="shared" ref="P19:P22" si="17">O19/N19*100</f>
        <v>64.271472135652289</v>
      </c>
      <c r="Q19" s="36">
        <f>G19/N19</f>
        <v>0.90435767903220399</v>
      </c>
      <c r="R19" s="35">
        <f>SUM(R20:R22)</f>
        <v>43191.3</v>
      </c>
      <c r="S19" s="36">
        <f>G19/R19</f>
        <v>0.99971753570742261</v>
      </c>
    </row>
    <row r="20" spans="1:25" ht="29.25" customHeight="1" x14ac:dyDescent="0.25">
      <c r="A20" s="53" t="s">
        <v>95</v>
      </c>
      <c r="B20" s="38" t="s">
        <v>57</v>
      </c>
      <c r="C20" s="44">
        <v>1300</v>
      </c>
      <c r="D20" s="44">
        <v>1732.4</v>
      </c>
      <c r="E20" s="44">
        <v>866.8</v>
      </c>
      <c r="F20" s="27">
        <v>1132.5</v>
      </c>
      <c r="G20" s="27">
        <v>1732.4</v>
      </c>
      <c r="H20" s="28">
        <f t="shared" ref="H20:H22" si="18">G20/C20</f>
        <v>1.3326153846153848</v>
      </c>
      <c r="I20" s="28">
        <f t="shared" ref="I20:I22" si="19">G20/D20</f>
        <v>1</v>
      </c>
      <c r="J20" s="27">
        <v>1177</v>
      </c>
      <c r="K20" s="27">
        <v>1300</v>
      </c>
      <c r="L20" s="27">
        <f t="shared" si="10"/>
        <v>110.45029736618521</v>
      </c>
      <c r="M20" s="28">
        <f t="shared" ref="M20:M22" si="20">G20/J20</f>
        <v>1.4718776550552253</v>
      </c>
      <c r="N20" s="27">
        <v>1177</v>
      </c>
      <c r="O20" s="29">
        <v>1300</v>
      </c>
      <c r="P20" s="29">
        <f t="shared" si="17"/>
        <v>110.45029736618521</v>
      </c>
      <c r="Q20" s="30">
        <f t="shared" ref="Q20:Q22" si="21">G20/N20</f>
        <v>1.4718776550552253</v>
      </c>
      <c r="R20" s="29">
        <v>1177</v>
      </c>
      <c r="S20" s="30">
        <f t="shared" ref="S20:S22" si="22">G20/R20</f>
        <v>1.4718776550552253</v>
      </c>
    </row>
    <row r="21" spans="1:25" ht="51" customHeight="1" x14ac:dyDescent="0.25">
      <c r="A21" s="52" t="s">
        <v>97</v>
      </c>
      <c r="B21" s="13" t="s">
        <v>58</v>
      </c>
      <c r="C21" s="17">
        <v>25033.3</v>
      </c>
      <c r="D21" s="17">
        <v>25008.9</v>
      </c>
      <c r="E21" s="17">
        <v>19117.099999999999</v>
      </c>
      <c r="F21" s="14">
        <v>21353.9</v>
      </c>
      <c r="G21" s="14">
        <v>25008.9</v>
      </c>
      <c r="H21" s="20">
        <f t="shared" si="18"/>
        <v>0.99902529830266096</v>
      </c>
      <c r="I21" s="20">
        <f t="shared" si="19"/>
        <v>1</v>
      </c>
      <c r="J21" s="14">
        <v>28875.7</v>
      </c>
      <c r="K21" s="14">
        <v>25033.3</v>
      </c>
      <c r="L21" s="14">
        <f t="shared" si="10"/>
        <v>86.693309599420971</v>
      </c>
      <c r="M21" s="20">
        <f t="shared" si="20"/>
        <v>0.86608809483406468</v>
      </c>
      <c r="N21" s="14">
        <v>27486.400000000001</v>
      </c>
      <c r="O21" s="7">
        <v>21691</v>
      </c>
      <c r="P21" s="7">
        <f t="shared" si="17"/>
        <v>78.915390884219107</v>
      </c>
      <c r="Q21" s="23">
        <f t="shared" si="21"/>
        <v>0.90986451481459918</v>
      </c>
      <c r="R21" s="7">
        <v>27486.400000000001</v>
      </c>
      <c r="S21" s="23">
        <f t="shared" si="22"/>
        <v>0.90986451481459918</v>
      </c>
      <c r="W21" s="5"/>
      <c r="X21" s="5"/>
      <c r="Y21" s="5"/>
    </row>
    <row r="22" spans="1:25" ht="38.25" x14ac:dyDescent="0.25">
      <c r="A22" s="52" t="s">
        <v>14</v>
      </c>
      <c r="B22" s="13" t="s">
        <v>59</v>
      </c>
      <c r="C22" s="17">
        <v>15438.2</v>
      </c>
      <c r="D22" s="17">
        <v>16437.8</v>
      </c>
      <c r="E22" s="17">
        <v>10743.5</v>
      </c>
      <c r="F22" s="14">
        <v>14854.7</v>
      </c>
      <c r="G22" s="14">
        <v>16437.8</v>
      </c>
      <c r="H22" s="20">
        <f t="shared" si="18"/>
        <v>1.0647484810405357</v>
      </c>
      <c r="I22" s="20">
        <f t="shared" si="19"/>
        <v>1</v>
      </c>
      <c r="J22" s="14">
        <v>15512.2</v>
      </c>
      <c r="K22" s="14">
        <v>15438.2</v>
      </c>
      <c r="L22" s="14">
        <f t="shared" si="10"/>
        <v>99.522956124856563</v>
      </c>
      <c r="M22" s="20">
        <f t="shared" si="20"/>
        <v>1.0596691636260491</v>
      </c>
      <c r="N22" s="14">
        <v>19082.2</v>
      </c>
      <c r="O22" s="7">
        <v>7695.8</v>
      </c>
      <c r="P22" s="7">
        <f t="shared" si="17"/>
        <v>40.329731372692876</v>
      </c>
      <c r="Q22" s="23">
        <f t="shared" si="21"/>
        <v>0.86142059091718981</v>
      </c>
      <c r="R22" s="7">
        <v>14527.9</v>
      </c>
      <c r="S22" s="23">
        <f t="shared" si="22"/>
        <v>1.1314642859601181</v>
      </c>
      <c r="W22" s="5"/>
      <c r="X22" s="5"/>
      <c r="Y22" s="5"/>
    </row>
    <row r="23" spans="1:25" ht="15.75" thickBot="1" x14ac:dyDescent="0.3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86"/>
      <c r="O23" s="86"/>
      <c r="P23" s="86"/>
      <c r="Q23" s="86"/>
      <c r="R23" s="86"/>
      <c r="S23" s="86"/>
    </row>
    <row r="24" spans="1:25" ht="15.75" thickBot="1" x14ac:dyDescent="0.3">
      <c r="A24" s="50" t="s">
        <v>15</v>
      </c>
      <c r="B24" s="31" t="s">
        <v>60</v>
      </c>
      <c r="C24" s="32">
        <f>C25+C26+C27+C28+C29</f>
        <v>109101.69999999998</v>
      </c>
      <c r="D24" s="32">
        <f t="shared" ref="D24:E24" si="23">D25+D26+D27+D28+D29</f>
        <v>153211</v>
      </c>
      <c r="E24" s="32">
        <f t="shared" si="23"/>
        <v>137947.70000000001</v>
      </c>
      <c r="F24" s="33">
        <f>SUM(F25:F29)</f>
        <v>132494.90000000002</v>
      </c>
      <c r="G24" s="33">
        <f>SUM(G25:G29)</f>
        <v>153211</v>
      </c>
      <c r="H24" s="34">
        <f>G24/C24</f>
        <v>1.4042952584606843</v>
      </c>
      <c r="I24" s="34">
        <f>G24/D24</f>
        <v>1</v>
      </c>
      <c r="J24" s="33">
        <f>J25+J26+J27+J28+J29</f>
        <v>153173.5</v>
      </c>
      <c r="K24" s="33">
        <f>SUM(K25:K29)</f>
        <v>126971.4</v>
      </c>
      <c r="L24" s="33" t="s">
        <v>108</v>
      </c>
      <c r="M24" s="34">
        <f>G24/J24</f>
        <v>1.0002448204160641</v>
      </c>
      <c r="N24" s="33">
        <f>SUM(N25:N29)</f>
        <v>109909.59999999999</v>
      </c>
      <c r="O24" s="35">
        <f>SUM(O25:O29)</f>
        <v>66082.5</v>
      </c>
      <c r="P24" s="35">
        <f t="shared" ref="P24:P27" si="24">O24/N24*100</f>
        <v>60.124411334405735</v>
      </c>
      <c r="Q24" s="36">
        <f>G24/N24</f>
        <v>1.3939728649726686</v>
      </c>
      <c r="R24" s="35">
        <f>SUM(R25:R29)</f>
        <v>108010.59999999999</v>
      </c>
      <c r="S24" s="36">
        <f>G24/R24</f>
        <v>1.4184811490724061</v>
      </c>
    </row>
    <row r="25" spans="1:25" x14ac:dyDescent="0.25">
      <c r="A25" s="51" t="s">
        <v>16</v>
      </c>
      <c r="B25" s="25" t="s">
        <v>61</v>
      </c>
      <c r="C25" s="26">
        <v>1482</v>
      </c>
      <c r="D25" s="26">
        <v>1350</v>
      </c>
      <c r="E25" s="26">
        <v>1027.5999999999999</v>
      </c>
      <c r="F25" s="27">
        <v>1068.5</v>
      </c>
      <c r="G25" s="43">
        <v>1350</v>
      </c>
      <c r="H25" s="28">
        <f t="shared" ref="H25:H29" si="25">G25/C25</f>
        <v>0.91093117408906887</v>
      </c>
      <c r="I25" s="28">
        <f t="shared" ref="I25:I29" si="26">G25/D25</f>
        <v>1</v>
      </c>
      <c r="J25" s="27">
        <v>1457</v>
      </c>
      <c r="K25" s="27">
        <v>1482</v>
      </c>
      <c r="L25" s="27">
        <f t="shared" si="10"/>
        <v>101.71585449553876</v>
      </c>
      <c r="M25" s="28">
        <f t="shared" ref="M25:M29" si="27">G25/J25</f>
        <v>0.92656142759094029</v>
      </c>
      <c r="N25" s="27">
        <v>1456</v>
      </c>
      <c r="O25" s="29">
        <v>1482</v>
      </c>
      <c r="P25" s="29">
        <f t="shared" si="24"/>
        <v>101.78571428571428</v>
      </c>
      <c r="Q25" s="30">
        <f t="shared" ref="Q25:Q27" si="28">G25/N25</f>
        <v>0.92719780219780223</v>
      </c>
      <c r="R25" s="29">
        <v>1456</v>
      </c>
      <c r="S25" s="30">
        <f t="shared" ref="S25:S27" si="29">G25/R25</f>
        <v>0.92719780219780223</v>
      </c>
      <c r="W25" s="5"/>
      <c r="X25" s="5"/>
      <c r="Y25" s="5"/>
    </row>
    <row r="26" spans="1:25" x14ac:dyDescent="0.25">
      <c r="A26" s="52" t="s">
        <v>17</v>
      </c>
      <c r="B26" s="13" t="s">
        <v>62</v>
      </c>
      <c r="C26" s="17">
        <v>23132.6</v>
      </c>
      <c r="D26" s="17">
        <v>27508.6</v>
      </c>
      <c r="E26" s="17">
        <v>22892.6</v>
      </c>
      <c r="F26" s="14">
        <v>22385.3</v>
      </c>
      <c r="G26" s="14">
        <v>27508.6</v>
      </c>
      <c r="H26" s="20">
        <f t="shared" si="25"/>
        <v>1.1891702618815005</v>
      </c>
      <c r="I26" s="20">
        <f t="shared" si="26"/>
        <v>1</v>
      </c>
      <c r="J26" s="14">
        <v>27628.6</v>
      </c>
      <c r="K26" s="14">
        <v>23132.6</v>
      </c>
      <c r="L26" s="14">
        <f t="shared" si="10"/>
        <v>83.727007521191808</v>
      </c>
      <c r="M26" s="20">
        <f t="shared" si="27"/>
        <v>0.99565667460530027</v>
      </c>
      <c r="N26" s="14">
        <v>25513.7</v>
      </c>
      <c r="O26" s="7">
        <v>18132.599999999999</v>
      </c>
      <c r="P26" s="7">
        <f t="shared" si="24"/>
        <v>71.070052559997166</v>
      </c>
      <c r="Q26" s="23">
        <f t="shared" si="28"/>
        <v>1.0781893649294301</v>
      </c>
      <c r="R26" s="7">
        <v>23313.7</v>
      </c>
      <c r="S26" s="23">
        <f t="shared" si="29"/>
        <v>1.179932829194851</v>
      </c>
      <c r="W26" s="5"/>
      <c r="X26" s="5"/>
      <c r="Y26" s="5"/>
    </row>
    <row r="27" spans="1:25" x14ac:dyDescent="0.25">
      <c r="A27" s="52" t="s">
        <v>18</v>
      </c>
      <c r="B27" s="13" t="s">
        <v>63</v>
      </c>
      <c r="C27" s="17">
        <v>82703.7</v>
      </c>
      <c r="D27" s="17">
        <v>120739</v>
      </c>
      <c r="E27" s="17">
        <v>112366.5</v>
      </c>
      <c r="F27" s="14">
        <v>106492.1</v>
      </c>
      <c r="G27" s="14">
        <v>120739</v>
      </c>
      <c r="H27" s="20">
        <f t="shared" si="25"/>
        <v>1.4598984084146176</v>
      </c>
      <c r="I27" s="20">
        <f t="shared" si="26"/>
        <v>1</v>
      </c>
      <c r="J27" s="14">
        <v>120305</v>
      </c>
      <c r="K27" s="14">
        <v>100573.4</v>
      </c>
      <c r="L27" s="14" t="s">
        <v>103</v>
      </c>
      <c r="M27" s="20">
        <f t="shared" si="27"/>
        <v>1.0036074976102407</v>
      </c>
      <c r="N27" s="14">
        <v>82134.2</v>
      </c>
      <c r="O27" s="7">
        <v>45184.5</v>
      </c>
      <c r="P27" s="7">
        <f t="shared" si="24"/>
        <v>55.013015284741314</v>
      </c>
      <c r="Q27" s="23">
        <f t="shared" si="28"/>
        <v>1.470021014388647</v>
      </c>
      <c r="R27" s="7">
        <v>82435.199999999997</v>
      </c>
      <c r="S27" s="23">
        <f t="shared" si="29"/>
        <v>1.4646534490120726</v>
      </c>
      <c r="W27" s="5"/>
      <c r="X27" s="5"/>
      <c r="Y27" s="5"/>
    </row>
    <row r="28" spans="1:25" x14ac:dyDescent="0.25">
      <c r="A28" s="52" t="s">
        <v>19</v>
      </c>
      <c r="B28" s="13" t="s">
        <v>64</v>
      </c>
      <c r="C28" s="17">
        <v>934.5</v>
      </c>
      <c r="D28" s="17">
        <v>2464.5</v>
      </c>
      <c r="E28" s="17">
        <v>1442</v>
      </c>
      <c r="F28" s="14">
        <v>2324.8000000000002</v>
      </c>
      <c r="G28" s="14">
        <v>2464.5</v>
      </c>
      <c r="H28" s="20" t="s">
        <v>123</v>
      </c>
      <c r="I28" s="20">
        <f t="shared" si="26"/>
        <v>1</v>
      </c>
      <c r="J28" s="14">
        <v>2860</v>
      </c>
      <c r="K28" s="14">
        <v>934.5</v>
      </c>
      <c r="L28" s="14">
        <f t="shared" si="10"/>
        <v>32.674825174825173</v>
      </c>
      <c r="M28" s="20">
        <f t="shared" si="27"/>
        <v>0.86171328671328673</v>
      </c>
      <c r="N28" s="14">
        <v>458.7</v>
      </c>
      <c r="O28" s="7">
        <v>434.5</v>
      </c>
      <c r="P28" s="7">
        <v>0</v>
      </c>
      <c r="Q28" s="23" t="s">
        <v>129</v>
      </c>
      <c r="R28" s="7">
        <v>458.7</v>
      </c>
      <c r="S28" s="23" t="s">
        <v>129</v>
      </c>
      <c r="W28" s="5"/>
      <c r="X28" s="5"/>
      <c r="Y28" s="5"/>
    </row>
    <row r="29" spans="1:25" ht="25.5" x14ac:dyDescent="0.25">
      <c r="A29" s="52" t="s">
        <v>20</v>
      </c>
      <c r="B29" s="13" t="s">
        <v>65</v>
      </c>
      <c r="C29" s="17">
        <v>848.9</v>
      </c>
      <c r="D29" s="17">
        <v>1148.9000000000001</v>
      </c>
      <c r="E29" s="17">
        <v>219</v>
      </c>
      <c r="F29" s="14">
        <v>224.2</v>
      </c>
      <c r="G29" s="15">
        <v>1148.9000000000001</v>
      </c>
      <c r="H29" s="20">
        <f t="shared" si="25"/>
        <v>1.353398515726234</v>
      </c>
      <c r="I29" s="20">
        <f t="shared" si="26"/>
        <v>1</v>
      </c>
      <c r="J29" s="14">
        <v>922.9</v>
      </c>
      <c r="K29" s="14">
        <v>848.9</v>
      </c>
      <c r="L29" s="14" t="s">
        <v>110</v>
      </c>
      <c r="M29" s="20">
        <f t="shared" si="27"/>
        <v>1.244880268718171</v>
      </c>
      <c r="N29" s="14">
        <v>347</v>
      </c>
      <c r="O29" s="7">
        <v>848.9</v>
      </c>
      <c r="P29" s="7" t="s">
        <v>110</v>
      </c>
      <c r="Q29" s="23" t="s">
        <v>130</v>
      </c>
      <c r="R29" s="7">
        <v>347</v>
      </c>
      <c r="S29" s="23" t="s">
        <v>130</v>
      </c>
      <c r="W29" s="5"/>
      <c r="X29" s="5"/>
      <c r="Y29" s="5"/>
    </row>
    <row r="30" spans="1:25" ht="15.75" thickBot="1" x14ac:dyDescent="0.3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86"/>
      <c r="N30" s="86"/>
      <c r="O30" s="86"/>
      <c r="P30" s="86"/>
      <c r="Q30" s="86"/>
      <c r="R30" s="86"/>
      <c r="S30" s="86"/>
    </row>
    <row r="31" spans="1:25" ht="15.75" thickBot="1" x14ac:dyDescent="0.3">
      <c r="A31" s="50" t="s">
        <v>21</v>
      </c>
      <c r="B31" s="31" t="s">
        <v>66</v>
      </c>
      <c r="C31" s="32">
        <f>C32+C33+C34+C35</f>
        <v>951806.20000000007</v>
      </c>
      <c r="D31" s="32">
        <f t="shared" ref="D31:E31" si="30">D32+D33+D34+D35</f>
        <v>832536.6</v>
      </c>
      <c r="E31" s="32">
        <f t="shared" si="30"/>
        <v>707148.80000000005</v>
      </c>
      <c r="F31" s="33">
        <f>SUM(F32:F35)</f>
        <v>202453.1</v>
      </c>
      <c r="G31" s="33">
        <f t="shared" ref="G31:K31" si="31">SUM(G32:G35)</f>
        <v>832536.6</v>
      </c>
      <c r="H31" s="34">
        <f>G31/C31</f>
        <v>0.87469129745109864</v>
      </c>
      <c r="I31" s="34">
        <f>G31/D31</f>
        <v>1</v>
      </c>
      <c r="J31" s="33">
        <f>J32+J33+J34+J35</f>
        <v>1087433.2</v>
      </c>
      <c r="K31" s="33">
        <f t="shared" si="31"/>
        <v>988787.60000000009</v>
      </c>
      <c r="L31" s="42" t="s">
        <v>104</v>
      </c>
      <c r="M31" s="34">
        <f>G31/J31</f>
        <v>0.76559792362418222</v>
      </c>
      <c r="N31" s="33">
        <f t="shared" ref="N31" si="32">SUM(N32:N35)</f>
        <v>299056.10000000003</v>
      </c>
      <c r="O31" s="35">
        <f t="shared" ref="O31" si="33">SUM(O32:O35)</f>
        <v>361267.60000000003</v>
      </c>
      <c r="P31" s="35">
        <f t="shared" ref="P31:P39" si="34">O31/N31*100</f>
        <v>120.80261863911153</v>
      </c>
      <c r="Q31" s="36" t="s">
        <v>131</v>
      </c>
      <c r="R31" s="35">
        <f t="shared" ref="R31" si="35">SUM(R32:R35)</f>
        <v>291077.90000000002</v>
      </c>
      <c r="S31" s="36" t="s">
        <v>132</v>
      </c>
    </row>
    <row r="32" spans="1:25" x14ac:dyDescent="0.25">
      <c r="A32" s="51" t="s">
        <v>22</v>
      </c>
      <c r="B32" s="25" t="s">
        <v>67</v>
      </c>
      <c r="C32" s="26">
        <v>17586</v>
      </c>
      <c r="D32" s="26">
        <v>14321.7</v>
      </c>
      <c r="E32" s="26">
        <v>14297.4</v>
      </c>
      <c r="F32" s="27">
        <v>11666.8</v>
      </c>
      <c r="G32" s="27">
        <v>14321.7</v>
      </c>
      <c r="H32" s="28">
        <f t="shared" ref="H32:H35" si="36">G32/C32</f>
        <v>0.81438075742067562</v>
      </c>
      <c r="I32" s="28">
        <f t="shared" ref="I32:I35" si="37">G32/D32</f>
        <v>1</v>
      </c>
      <c r="J32" s="27">
        <v>12579</v>
      </c>
      <c r="K32" s="27">
        <v>74211.8</v>
      </c>
      <c r="L32" s="27" t="s">
        <v>105</v>
      </c>
      <c r="M32" s="28">
        <f t="shared" ref="M32:M35" si="38">G32/J32</f>
        <v>1.1385404245170523</v>
      </c>
      <c r="N32" s="27">
        <v>9375</v>
      </c>
      <c r="O32" s="29">
        <v>17282</v>
      </c>
      <c r="P32" s="29">
        <f t="shared" si="34"/>
        <v>184.34133333333332</v>
      </c>
      <c r="Q32" s="30">
        <f t="shared" ref="Q32:Q35" si="39">G32/N32</f>
        <v>1.5276480000000001</v>
      </c>
      <c r="R32" s="29">
        <v>9093.7999999999993</v>
      </c>
      <c r="S32" s="30">
        <f t="shared" ref="S32:S35" si="40">G32/R32</f>
        <v>1.574886186192791</v>
      </c>
      <c r="V32" s="1" t="s">
        <v>98</v>
      </c>
      <c r="W32" s="5"/>
      <c r="X32" s="5"/>
      <c r="Y32" s="5"/>
    </row>
    <row r="33" spans="1:25" x14ac:dyDescent="0.25">
      <c r="A33" s="52" t="s">
        <v>23</v>
      </c>
      <c r="B33" s="13" t="s">
        <v>68</v>
      </c>
      <c r="C33" s="17">
        <v>48652</v>
      </c>
      <c r="D33" s="17">
        <v>55897</v>
      </c>
      <c r="E33" s="17">
        <v>0</v>
      </c>
      <c r="F33" s="14">
        <v>42488.7</v>
      </c>
      <c r="G33" s="14">
        <v>55897</v>
      </c>
      <c r="H33" s="20">
        <f t="shared" si="36"/>
        <v>1.1489147414289238</v>
      </c>
      <c r="I33" s="20">
        <f t="shared" si="37"/>
        <v>1</v>
      </c>
      <c r="J33" s="14">
        <v>60165.5</v>
      </c>
      <c r="K33" s="14">
        <v>48652</v>
      </c>
      <c r="L33" s="14" t="s">
        <v>106</v>
      </c>
      <c r="M33" s="20">
        <f t="shared" si="38"/>
        <v>0.92905402597834308</v>
      </c>
      <c r="N33" s="14">
        <v>0</v>
      </c>
      <c r="O33" s="7">
        <v>55122</v>
      </c>
      <c r="P33" s="7">
        <v>0</v>
      </c>
      <c r="Q33" s="37" t="s">
        <v>125</v>
      </c>
      <c r="R33" s="7">
        <v>0</v>
      </c>
      <c r="S33" s="37" t="s">
        <v>125</v>
      </c>
      <c r="W33" s="5"/>
      <c r="X33" s="5"/>
      <c r="Y33" s="5"/>
    </row>
    <row r="34" spans="1:25" x14ac:dyDescent="0.25">
      <c r="A34" s="52" t="s">
        <v>24</v>
      </c>
      <c r="B34" s="13" t="s">
        <v>69</v>
      </c>
      <c r="C34" s="17">
        <v>864764.9</v>
      </c>
      <c r="D34" s="17">
        <v>740549.8</v>
      </c>
      <c r="E34" s="17">
        <v>679044.5</v>
      </c>
      <c r="F34" s="14">
        <v>126238.7</v>
      </c>
      <c r="G34" s="14">
        <v>740549.8</v>
      </c>
      <c r="H34" s="20">
        <f t="shared" si="36"/>
        <v>0.85635968804931839</v>
      </c>
      <c r="I34" s="20">
        <f t="shared" si="37"/>
        <v>1</v>
      </c>
      <c r="J34" s="14">
        <v>990812</v>
      </c>
      <c r="K34" s="14">
        <v>845020.9</v>
      </c>
      <c r="L34" s="14" t="s">
        <v>107</v>
      </c>
      <c r="M34" s="20">
        <f t="shared" si="38"/>
        <v>0.74741706802097674</v>
      </c>
      <c r="N34" s="14">
        <v>265804.40000000002</v>
      </c>
      <c r="O34" s="7">
        <v>267960.7</v>
      </c>
      <c r="P34" s="7">
        <v>0</v>
      </c>
      <c r="Q34" s="23" t="s">
        <v>131</v>
      </c>
      <c r="R34" s="7">
        <v>258107.4</v>
      </c>
      <c r="S34" s="23" t="s">
        <v>132</v>
      </c>
      <c r="W34" s="5"/>
      <c r="X34" s="5"/>
      <c r="Y34" s="5"/>
    </row>
    <row r="35" spans="1:25" ht="25.5" x14ac:dyDescent="0.25">
      <c r="A35" s="52" t="s">
        <v>25</v>
      </c>
      <c r="B35" s="13" t="s">
        <v>70</v>
      </c>
      <c r="C35" s="17">
        <v>20803.3</v>
      </c>
      <c r="D35" s="17">
        <v>21768.1</v>
      </c>
      <c r="E35" s="17">
        <v>13806.9</v>
      </c>
      <c r="F35" s="14">
        <v>22058.9</v>
      </c>
      <c r="G35" s="14">
        <v>21768.1</v>
      </c>
      <c r="H35" s="20">
        <f t="shared" si="36"/>
        <v>1.0463772574543462</v>
      </c>
      <c r="I35" s="20">
        <f t="shared" si="37"/>
        <v>1</v>
      </c>
      <c r="J35" s="14">
        <v>23876.7</v>
      </c>
      <c r="K35" s="14">
        <v>20902.900000000001</v>
      </c>
      <c r="L35" s="14">
        <f t="shared" si="10"/>
        <v>87.545180029065989</v>
      </c>
      <c r="M35" s="20">
        <f t="shared" si="38"/>
        <v>0.9116879635795565</v>
      </c>
      <c r="N35" s="14">
        <v>23876.7</v>
      </c>
      <c r="O35" s="7">
        <v>20902.900000000001</v>
      </c>
      <c r="P35" s="7">
        <f t="shared" si="34"/>
        <v>87.545180029065989</v>
      </c>
      <c r="Q35" s="23">
        <f t="shared" si="39"/>
        <v>0.9116879635795565</v>
      </c>
      <c r="R35" s="7">
        <v>23876.7</v>
      </c>
      <c r="S35" s="23">
        <f t="shared" si="40"/>
        <v>0.9116879635795565</v>
      </c>
      <c r="W35" s="5"/>
      <c r="X35" s="5"/>
      <c r="Y35" s="5"/>
    </row>
    <row r="36" spans="1:25" ht="15.6" customHeight="1" thickBot="1" x14ac:dyDescent="0.3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6"/>
      <c r="O36" s="86"/>
      <c r="P36" s="86"/>
      <c r="Q36" s="86"/>
      <c r="R36" s="86"/>
      <c r="S36" s="86"/>
    </row>
    <row r="37" spans="1:25" ht="15.75" thickBot="1" x14ac:dyDescent="0.3">
      <c r="A37" s="50" t="s">
        <v>26</v>
      </c>
      <c r="B37" s="31" t="s">
        <v>71</v>
      </c>
      <c r="C37" s="32">
        <f>C38+C39</f>
        <v>617856.5</v>
      </c>
      <c r="D37" s="32">
        <f t="shared" ref="D37:E37" si="41">D38+D39</f>
        <v>617856.5</v>
      </c>
      <c r="E37" s="32">
        <f t="shared" si="41"/>
        <v>521525.4</v>
      </c>
      <c r="F37" s="33">
        <f>SUM(F38:F38)</f>
        <v>318859.8</v>
      </c>
      <c r="G37" s="33">
        <f>SUM(G38:G38)+G39</f>
        <v>617856.5</v>
      </c>
      <c r="H37" s="34">
        <f>G37/C37</f>
        <v>1</v>
      </c>
      <c r="I37" s="34">
        <f>G37/D37</f>
        <v>1</v>
      </c>
      <c r="J37" s="40">
        <f>SUM(J38:J39)</f>
        <v>1357555</v>
      </c>
      <c r="K37" s="40">
        <f>K38+K39</f>
        <v>25</v>
      </c>
      <c r="L37" s="40">
        <f>K37/J37*100</f>
        <v>1.8415460147102696E-3</v>
      </c>
      <c r="M37" s="34">
        <f>G37/J37</f>
        <v>0.45512447009513429</v>
      </c>
      <c r="N37" s="33">
        <f>SUM(N38:N39)</f>
        <v>628</v>
      </c>
      <c r="O37" s="35">
        <f>O38+O39</f>
        <v>25</v>
      </c>
      <c r="P37" s="41">
        <f t="shared" si="34"/>
        <v>3.9808917197452227</v>
      </c>
      <c r="Q37" s="36" t="s">
        <v>133</v>
      </c>
      <c r="R37" s="35">
        <f>R38+R39</f>
        <v>628</v>
      </c>
      <c r="S37" s="36" t="s">
        <v>133</v>
      </c>
      <c r="T37" s="8"/>
    </row>
    <row r="38" spans="1:25" ht="25.5" x14ac:dyDescent="0.25">
      <c r="A38" s="51" t="s">
        <v>93</v>
      </c>
      <c r="B38" s="25" t="s">
        <v>92</v>
      </c>
      <c r="C38" s="26">
        <v>617831.5</v>
      </c>
      <c r="D38" s="26">
        <v>617831.5</v>
      </c>
      <c r="E38" s="26">
        <v>521500.4</v>
      </c>
      <c r="F38" s="27">
        <v>318859.8</v>
      </c>
      <c r="G38" s="27">
        <v>617831.5</v>
      </c>
      <c r="H38" s="28">
        <f>G38/C38</f>
        <v>1</v>
      </c>
      <c r="I38" s="28">
        <f>G38/D38</f>
        <v>1</v>
      </c>
      <c r="J38" s="39">
        <v>1356927</v>
      </c>
      <c r="K38" s="39">
        <v>0</v>
      </c>
      <c r="L38" s="39">
        <f t="shared" si="10"/>
        <v>0</v>
      </c>
      <c r="M38" s="28">
        <f>G38/J38</f>
        <v>0.45531668247444407</v>
      </c>
      <c r="N38" s="27">
        <v>0</v>
      </c>
      <c r="O38" s="29">
        <v>0</v>
      </c>
      <c r="P38" s="29">
        <v>0</v>
      </c>
      <c r="Q38" s="61" t="s">
        <v>125</v>
      </c>
      <c r="R38" s="29">
        <v>0</v>
      </c>
      <c r="S38" s="61" t="s">
        <v>125</v>
      </c>
      <c r="W38" s="5"/>
      <c r="X38" s="5"/>
      <c r="Y38" s="5"/>
    </row>
    <row r="39" spans="1:25" ht="25.5" x14ac:dyDescent="0.25">
      <c r="A39" s="52" t="s">
        <v>27</v>
      </c>
      <c r="B39" s="13" t="s">
        <v>72</v>
      </c>
      <c r="C39" s="17">
        <v>25</v>
      </c>
      <c r="D39" s="17">
        <v>25</v>
      </c>
      <c r="E39" s="17">
        <v>25</v>
      </c>
      <c r="F39" s="14">
        <v>0</v>
      </c>
      <c r="G39" s="14">
        <v>25</v>
      </c>
      <c r="H39" s="20">
        <f>G39/C39</f>
        <v>1</v>
      </c>
      <c r="I39" s="20">
        <f>G39/D39</f>
        <v>1</v>
      </c>
      <c r="J39" s="16">
        <v>628</v>
      </c>
      <c r="K39" s="16">
        <v>25</v>
      </c>
      <c r="L39" s="16">
        <v>0</v>
      </c>
      <c r="M39" s="20">
        <f>G39/J39</f>
        <v>3.9808917197452227E-2</v>
      </c>
      <c r="N39" s="14">
        <v>628</v>
      </c>
      <c r="O39" s="7">
        <v>25</v>
      </c>
      <c r="P39" s="7">
        <f t="shared" si="34"/>
        <v>3.9808917197452227</v>
      </c>
      <c r="Q39" s="23">
        <f t="shared" ref="Q39" si="42">G39/N39</f>
        <v>3.9808917197452227E-2</v>
      </c>
      <c r="R39" s="7">
        <v>628</v>
      </c>
      <c r="S39" s="23">
        <f>G39/R39</f>
        <v>3.9808917197452227E-2</v>
      </c>
      <c r="W39" s="5"/>
      <c r="X39" s="5"/>
      <c r="Y39" s="5"/>
    </row>
    <row r="40" spans="1:25" ht="15.75" thickBot="1" x14ac:dyDescent="0.3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6"/>
      <c r="Q40" s="86"/>
      <c r="R40" s="86"/>
      <c r="S40" s="86"/>
    </row>
    <row r="41" spans="1:25" ht="15.75" thickBot="1" x14ac:dyDescent="0.3">
      <c r="A41" s="50" t="s">
        <v>28</v>
      </c>
      <c r="B41" s="31" t="s">
        <v>73</v>
      </c>
      <c r="C41" s="32">
        <f>C42+C43+C44+C45+C46</f>
        <v>1584289.5</v>
      </c>
      <c r="D41" s="32">
        <f t="shared" ref="D41:E41" si="43">D42+D43+D44+D45+D46</f>
        <v>1606683.6</v>
      </c>
      <c r="E41" s="32">
        <f t="shared" si="43"/>
        <v>941269.49999999988</v>
      </c>
      <c r="F41" s="33">
        <f>SUM(F42:F46)</f>
        <v>1058636.6000000001</v>
      </c>
      <c r="G41" s="33">
        <f>SUM(G42:G46)</f>
        <v>1606683.6</v>
      </c>
      <c r="H41" s="34">
        <f>G41/C41</f>
        <v>1.0141351059891517</v>
      </c>
      <c r="I41" s="34">
        <f>G41/D41</f>
        <v>1</v>
      </c>
      <c r="J41" s="33">
        <f>J42+J43+J44+J45+J46</f>
        <v>1251846.5000000002</v>
      </c>
      <c r="K41" s="33">
        <f>SUM(K42:K46)</f>
        <v>1584637.5</v>
      </c>
      <c r="L41" s="33">
        <f t="shared" si="10"/>
        <v>126.58401010027984</v>
      </c>
      <c r="M41" s="34">
        <f>G41/J41</f>
        <v>1.283450966232681</v>
      </c>
      <c r="N41" s="33">
        <f>SUM(N42:N46)</f>
        <v>1220158.9000000001</v>
      </c>
      <c r="O41" s="35">
        <f>SUM(O42:O46)</f>
        <v>1419810.5</v>
      </c>
      <c r="P41" s="35">
        <f t="shared" ref="P41:P46" si="44">O41/N41*100</f>
        <v>116.36275406424524</v>
      </c>
      <c r="Q41" s="36">
        <f>G41/N41</f>
        <v>1.3167822649984358</v>
      </c>
      <c r="R41" s="35">
        <f>SUM(R42:R46)</f>
        <v>1222285.9000000001</v>
      </c>
      <c r="S41" s="36">
        <f>G41/R41</f>
        <v>1.3144908241189723</v>
      </c>
    </row>
    <row r="42" spans="1:25" x14ac:dyDescent="0.25">
      <c r="A42" s="51" t="s">
        <v>99</v>
      </c>
      <c r="B42" s="25" t="s">
        <v>74</v>
      </c>
      <c r="C42" s="26">
        <v>465179</v>
      </c>
      <c r="D42" s="26">
        <v>477926.9</v>
      </c>
      <c r="E42" s="26">
        <v>318880.40000000002</v>
      </c>
      <c r="F42" s="27">
        <v>427333.4</v>
      </c>
      <c r="G42" s="27">
        <v>477926.9</v>
      </c>
      <c r="H42" s="28">
        <f t="shared" ref="H42:H46" si="45">G42/C42</f>
        <v>1.0274042895315567</v>
      </c>
      <c r="I42" s="28">
        <f t="shared" ref="I42:I46" si="46">G42/D42</f>
        <v>1</v>
      </c>
      <c r="J42" s="27">
        <v>437960.6</v>
      </c>
      <c r="K42" s="27">
        <v>470203</v>
      </c>
      <c r="L42" s="27">
        <f t="shared" si="10"/>
        <v>107.36194077732107</v>
      </c>
      <c r="M42" s="28">
        <f t="shared" ref="M42:M46" si="47">G42/J42</f>
        <v>1.0912554690992753</v>
      </c>
      <c r="N42" s="27">
        <v>437960.6</v>
      </c>
      <c r="O42" s="29">
        <v>470203</v>
      </c>
      <c r="P42" s="29">
        <f t="shared" si="44"/>
        <v>107.36194077732107</v>
      </c>
      <c r="Q42" s="30">
        <f t="shared" ref="Q42:Q46" si="48">G42/N42</f>
        <v>1.0912554690992753</v>
      </c>
      <c r="R42" s="29">
        <v>437960.6</v>
      </c>
      <c r="S42" s="30">
        <f t="shared" ref="S42:S46" si="49">G42/R42</f>
        <v>1.0912554690992753</v>
      </c>
      <c r="W42" s="5"/>
      <c r="X42" s="5"/>
      <c r="Y42" s="5"/>
    </row>
    <row r="43" spans="1:25" x14ac:dyDescent="0.25">
      <c r="A43" s="52" t="s">
        <v>29</v>
      </c>
      <c r="B43" s="13" t="s">
        <v>75</v>
      </c>
      <c r="C43" s="17">
        <v>964397.2</v>
      </c>
      <c r="D43" s="17">
        <v>978302.5</v>
      </c>
      <c r="E43" s="17">
        <v>512184.3</v>
      </c>
      <c r="F43" s="14">
        <v>475261.3</v>
      </c>
      <c r="G43" s="14">
        <v>978302.5</v>
      </c>
      <c r="H43" s="20">
        <f t="shared" si="45"/>
        <v>1.0144186441022434</v>
      </c>
      <c r="I43" s="20">
        <f t="shared" si="46"/>
        <v>1</v>
      </c>
      <c r="J43" s="14">
        <v>641302</v>
      </c>
      <c r="K43" s="14">
        <v>959759.2</v>
      </c>
      <c r="L43" s="14">
        <f t="shared" si="10"/>
        <v>149.65791467982322</v>
      </c>
      <c r="M43" s="20">
        <f t="shared" si="47"/>
        <v>1.5254942289280244</v>
      </c>
      <c r="N43" s="14">
        <v>610121.80000000005</v>
      </c>
      <c r="O43" s="7">
        <v>796636.8</v>
      </c>
      <c r="P43" s="7">
        <f t="shared" si="44"/>
        <v>130.57012550608746</v>
      </c>
      <c r="Q43" s="23">
        <f t="shared" si="48"/>
        <v>1.6034544250016962</v>
      </c>
      <c r="R43" s="7">
        <v>610158.80000000005</v>
      </c>
      <c r="S43" s="23">
        <f t="shared" si="49"/>
        <v>1.603357191603235</v>
      </c>
      <c r="W43" s="5"/>
      <c r="X43" s="5"/>
      <c r="Y43" s="5"/>
    </row>
    <row r="44" spans="1:25" x14ac:dyDescent="0.25">
      <c r="A44" s="52" t="s">
        <v>30</v>
      </c>
      <c r="B44" s="13" t="s">
        <v>76</v>
      </c>
      <c r="C44" s="17">
        <v>121721.8</v>
      </c>
      <c r="D44" s="17">
        <v>120877.8</v>
      </c>
      <c r="E44" s="17">
        <v>87450.6</v>
      </c>
      <c r="F44" s="14">
        <v>130161.9</v>
      </c>
      <c r="G44" s="14">
        <v>120877.8</v>
      </c>
      <c r="H44" s="20">
        <f t="shared" si="45"/>
        <v>0.99306615577488999</v>
      </c>
      <c r="I44" s="20">
        <f t="shared" si="46"/>
        <v>1</v>
      </c>
      <c r="J44" s="14">
        <v>140278.29999999999</v>
      </c>
      <c r="K44" s="14">
        <v>121508.8</v>
      </c>
      <c r="L44" s="14">
        <f t="shared" si="10"/>
        <v>86.61981218762989</v>
      </c>
      <c r="M44" s="20">
        <f t="shared" si="47"/>
        <v>0.86169992080029489</v>
      </c>
      <c r="N44" s="14">
        <v>138596.9</v>
      </c>
      <c r="O44" s="7">
        <v>124147.8</v>
      </c>
      <c r="P44" s="7">
        <f t="shared" si="44"/>
        <v>89.574730747946035</v>
      </c>
      <c r="Q44" s="23">
        <f t="shared" si="48"/>
        <v>0.87215370617957555</v>
      </c>
      <c r="R44" s="7">
        <v>141296.9</v>
      </c>
      <c r="S44" s="23">
        <f t="shared" si="49"/>
        <v>0.85548798310507879</v>
      </c>
      <c r="W44" s="5"/>
      <c r="X44" s="5"/>
      <c r="Y44" s="5"/>
    </row>
    <row r="45" spans="1:25" x14ac:dyDescent="0.25">
      <c r="A45" s="52" t="s">
        <v>31</v>
      </c>
      <c r="B45" s="13" t="s">
        <v>77</v>
      </c>
      <c r="C45" s="17">
        <v>1566</v>
      </c>
      <c r="D45" s="17">
        <v>1871.3</v>
      </c>
      <c r="E45" s="17">
        <v>1219.7</v>
      </c>
      <c r="F45" s="14">
        <v>1627.9</v>
      </c>
      <c r="G45" s="14">
        <v>1871.3</v>
      </c>
      <c r="H45" s="20">
        <f t="shared" si="45"/>
        <v>1.1949553001277138</v>
      </c>
      <c r="I45" s="20">
        <f t="shared" si="46"/>
        <v>1</v>
      </c>
      <c r="J45" s="14">
        <v>1978</v>
      </c>
      <c r="K45" s="14">
        <v>1566</v>
      </c>
      <c r="L45" s="14">
        <f t="shared" si="10"/>
        <v>79.170879676440848</v>
      </c>
      <c r="M45" s="20">
        <f t="shared" si="47"/>
        <v>0.94605662285136494</v>
      </c>
      <c r="N45" s="14">
        <v>2000</v>
      </c>
      <c r="O45" s="7">
        <v>1163.7</v>
      </c>
      <c r="P45" s="7">
        <f t="shared" si="44"/>
        <v>58.184999999999995</v>
      </c>
      <c r="Q45" s="23">
        <f t="shared" si="48"/>
        <v>0.93564999999999998</v>
      </c>
      <c r="R45" s="7">
        <v>2000</v>
      </c>
      <c r="S45" s="23">
        <f t="shared" si="49"/>
        <v>0.93564999999999998</v>
      </c>
      <c r="W45" s="5"/>
      <c r="X45" s="5"/>
      <c r="Y45" s="5"/>
    </row>
    <row r="46" spans="1:25" x14ac:dyDescent="0.25">
      <c r="A46" s="52" t="s">
        <v>32</v>
      </c>
      <c r="B46" s="13" t="s">
        <v>78</v>
      </c>
      <c r="C46" s="17">
        <v>31425.5</v>
      </c>
      <c r="D46" s="17">
        <v>27705.1</v>
      </c>
      <c r="E46" s="17">
        <v>21534.5</v>
      </c>
      <c r="F46" s="14">
        <v>24252.1</v>
      </c>
      <c r="G46" s="14">
        <v>27705.1</v>
      </c>
      <c r="H46" s="20">
        <f t="shared" si="45"/>
        <v>0.88161206663378466</v>
      </c>
      <c r="I46" s="20">
        <f t="shared" si="46"/>
        <v>1</v>
      </c>
      <c r="J46" s="14">
        <v>30327.599999999999</v>
      </c>
      <c r="K46" s="14">
        <v>31600.5</v>
      </c>
      <c r="L46" s="14">
        <f t="shared" si="10"/>
        <v>104.19716693704744</v>
      </c>
      <c r="M46" s="20">
        <f t="shared" si="47"/>
        <v>0.91352761181234254</v>
      </c>
      <c r="N46" s="14">
        <v>31479.599999999999</v>
      </c>
      <c r="O46" s="7">
        <v>27659.200000000001</v>
      </c>
      <c r="P46" s="7">
        <f t="shared" si="44"/>
        <v>87.863886453449226</v>
      </c>
      <c r="Q46" s="23">
        <f t="shared" si="48"/>
        <v>0.88009695167664137</v>
      </c>
      <c r="R46" s="7">
        <v>30869.599999999999</v>
      </c>
      <c r="S46" s="23">
        <f t="shared" si="49"/>
        <v>0.89748814367533103</v>
      </c>
      <c r="W46" s="5"/>
      <c r="X46" s="5"/>
      <c r="Y46" s="5"/>
    </row>
    <row r="47" spans="1:25" ht="15.6" customHeight="1" thickBot="1" x14ac:dyDescent="0.3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86"/>
      <c r="O47" s="86"/>
      <c r="P47" s="86"/>
      <c r="Q47" s="86"/>
      <c r="R47" s="86"/>
      <c r="S47" s="86"/>
    </row>
    <row r="48" spans="1:25" ht="15.75" thickBot="1" x14ac:dyDescent="0.3">
      <c r="A48" s="50" t="s">
        <v>91</v>
      </c>
      <c r="B48" s="31" t="s">
        <v>79</v>
      </c>
      <c r="C48" s="32">
        <f>C49</f>
        <v>113861.5</v>
      </c>
      <c r="D48" s="32">
        <f>D49</f>
        <v>127209.5</v>
      </c>
      <c r="E48" s="32">
        <f>E49</f>
        <v>104780.3</v>
      </c>
      <c r="F48" s="33">
        <f>SUM(F49:F49)</f>
        <v>114463.6</v>
      </c>
      <c r="G48" s="33">
        <f>SUM(G49:G49)</f>
        <v>127209.5</v>
      </c>
      <c r="H48" s="34">
        <f>G48/C48</f>
        <v>1.1172301436394216</v>
      </c>
      <c r="I48" s="34">
        <f>G48/D48</f>
        <v>1</v>
      </c>
      <c r="J48" s="33">
        <f>SUM(J49:J49)</f>
        <v>432330.5</v>
      </c>
      <c r="K48" s="33">
        <f>SUM(K49:K49)</f>
        <v>113185.2</v>
      </c>
      <c r="L48" s="33">
        <f t="shared" si="10"/>
        <v>26.180248675492475</v>
      </c>
      <c r="M48" s="34">
        <f>G48/J48</f>
        <v>0.29424132694778649</v>
      </c>
      <c r="N48" s="33">
        <f>SUM(N49:N49)</f>
        <v>810862.2</v>
      </c>
      <c r="O48" s="35">
        <f>SUM(O49:O49)</f>
        <v>106521</v>
      </c>
      <c r="P48" s="35">
        <f t="shared" ref="P48:P49" si="50">O48/N48*100</f>
        <v>13.136757392316476</v>
      </c>
      <c r="Q48" s="36">
        <f>G48/N48</f>
        <v>0.15688177349986226</v>
      </c>
      <c r="R48" s="35">
        <f>SUM(R49:R49)</f>
        <v>113211.4</v>
      </c>
      <c r="S48" s="36">
        <f>G48/R48</f>
        <v>1.1236456752588522</v>
      </c>
    </row>
    <row r="49" spans="1:25" x14ac:dyDescent="0.25">
      <c r="A49" s="51" t="s">
        <v>33</v>
      </c>
      <c r="B49" s="25" t="s">
        <v>80</v>
      </c>
      <c r="C49" s="26">
        <v>113861.5</v>
      </c>
      <c r="D49" s="26">
        <v>127209.5</v>
      </c>
      <c r="E49" s="26">
        <v>104780.3</v>
      </c>
      <c r="F49" s="27">
        <v>114463.6</v>
      </c>
      <c r="G49" s="27">
        <v>127209.5</v>
      </c>
      <c r="H49" s="28">
        <f>G49/C49</f>
        <v>1.1172301436394216</v>
      </c>
      <c r="I49" s="28">
        <f>G49/D49</f>
        <v>1</v>
      </c>
      <c r="J49" s="27">
        <v>432330.5</v>
      </c>
      <c r="K49" s="27">
        <v>113185.2</v>
      </c>
      <c r="L49" s="27">
        <f t="shared" si="10"/>
        <v>26.180248675492475</v>
      </c>
      <c r="M49" s="28">
        <f>G49/J49</f>
        <v>0.29424132694778649</v>
      </c>
      <c r="N49" s="27">
        <v>810862.2</v>
      </c>
      <c r="O49" s="29">
        <v>106521</v>
      </c>
      <c r="P49" s="29">
        <f t="shared" si="50"/>
        <v>13.136757392316476</v>
      </c>
      <c r="Q49" s="30">
        <f>G49/N49</f>
        <v>0.15688177349986226</v>
      </c>
      <c r="R49" s="29">
        <v>113211.4</v>
      </c>
      <c r="S49" s="30">
        <f>G49/R49</f>
        <v>1.1236456752588522</v>
      </c>
      <c r="W49" s="5"/>
      <c r="X49" s="5"/>
      <c r="Y49" s="5"/>
    </row>
    <row r="50" spans="1:25" ht="15.75" thickBot="1" x14ac:dyDescent="0.3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6"/>
      <c r="N50" s="86"/>
      <c r="O50" s="86"/>
      <c r="P50" s="86"/>
      <c r="Q50" s="86"/>
      <c r="R50" s="86"/>
      <c r="S50" s="86"/>
    </row>
    <row r="51" spans="1:25" ht="15.75" thickBot="1" x14ac:dyDescent="0.3">
      <c r="A51" s="50" t="s">
        <v>34</v>
      </c>
      <c r="B51" s="31" t="s">
        <v>81</v>
      </c>
      <c r="C51" s="32">
        <f>C52+C53+C54+C55</f>
        <v>49594.6</v>
      </c>
      <c r="D51" s="32">
        <f t="shared" ref="D51:E51" si="51">D52+D53+D54+D55</f>
        <v>73579.600000000006</v>
      </c>
      <c r="E51" s="32">
        <f t="shared" si="51"/>
        <v>58379.1</v>
      </c>
      <c r="F51" s="33">
        <f>SUM(F52:F55)</f>
        <v>87603.700000000012</v>
      </c>
      <c r="G51" s="33">
        <f>SUM(G52:G55)</f>
        <v>73579.600000000006</v>
      </c>
      <c r="H51" s="34">
        <f>G51/C51</f>
        <v>1.4836212006952372</v>
      </c>
      <c r="I51" s="34">
        <f>G51/D51</f>
        <v>1</v>
      </c>
      <c r="J51" s="33">
        <f>J52+J53+J54+J55</f>
        <v>94464</v>
      </c>
      <c r="K51" s="33">
        <f>SUM(K52:K55)</f>
        <v>49594.6</v>
      </c>
      <c r="L51" s="33">
        <f t="shared" ref="L51:L67" si="52">K51/J51*100</f>
        <v>52.501058604336038</v>
      </c>
      <c r="M51" s="34">
        <f>G51/J51</f>
        <v>0.77891683604336048</v>
      </c>
      <c r="N51" s="33">
        <f>SUM(N52:N55)</f>
        <v>105858.5</v>
      </c>
      <c r="O51" s="35">
        <f>SUM(O52:O55)</f>
        <v>60972.2</v>
      </c>
      <c r="P51" s="35">
        <f t="shared" ref="P51:P55" si="53">O51/N51*100</f>
        <v>57.597831066943129</v>
      </c>
      <c r="Q51" s="36">
        <f>G51/N51</f>
        <v>0.69507502940245713</v>
      </c>
      <c r="R51" s="35">
        <f>SUM(R52:R55)</f>
        <v>63712.5</v>
      </c>
      <c r="S51" s="36">
        <f>G51/R51</f>
        <v>1.1548691387090446</v>
      </c>
    </row>
    <row r="52" spans="1:25" x14ac:dyDescent="0.25">
      <c r="A52" s="51" t="s">
        <v>35</v>
      </c>
      <c r="B52" s="25" t="s">
        <v>82</v>
      </c>
      <c r="C52" s="26">
        <v>7905.1</v>
      </c>
      <c r="D52" s="26">
        <v>7905.1</v>
      </c>
      <c r="E52" s="26">
        <v>5566.2</v>
      </c>
      <c r="F52" s="27">
        <v>6319.2</v>
      </c>
      <c r="G52" s="27">
        <v>7905.1</v>
      </c>
      <c r="H52" s="28">
        <f t="shared" ref="H52:H54" si="54">G52/C52</f>
        <v>1</v>
      </c>
      <c r="I52" s="28">
        <f t="shared" ref="I52:I55" si="55">G52/D52</f>
        <v>1</v>
      </c>
      <c r="J52" s="27">
        <v>7824.5</v>
      </c>
      <c r="K52" s="27">
        <v>7905.1</v>
      </c>
      <c r="L52" s="27">
        <f t="shared" si="52"/>
        <v>101.03009776982555</v>
      </c>
      <c r="M52" s="28">
        <f t="shared" ref="M52:M55" si="56">G52/J52</f>
        <v>1.0103009776982554</v>
      </c>
      <c r="N52" s="27">
        <v>7824.5</v>
      </c>
      <c r="O52" s="29">
        <v>7905.1</v>
      </c>
      <c r="P52" s="29">
        <f t="shared" si="53"/>
        <v>101.03009776982555</v>
      </c>
      <c r="Q52" s="30">
        <f t="shared" ref="Q52:Q55" si="57">G52/N52</f>
        <v>1.0103009776982554</v>
      </c>
      <c r="R52" s="29">
        <v>7824.5</v>
      </c>
      <c r="S52" s="30">
        <f t="shared" ref="S52:S55" si="58">G52/R52</f>
        <v>1.0103009776982554</v>
      </c>
      <c r="W52" s="5"/>
      <c r="X52" s="5"/>
      <c r="Y52" s="5"/>
    </row>
    <row r="53" spans="1:25" ht="25.5" customHeight="1" x14ac:dyDescent="0.25">
      <c r="A53" s="52" t="s">
        <v>36</v>
      </c>
      <c r="B53" s="13" t="s">
        <v>83</v>
      </c>
      <c r="C53" s="17">
        <v>0</v>
      </c>
      <c r="D53" s="17">
        <v>0</v>
      </c>
      <c r="E53" s="17">
        <v>0</v>
      </c>
      <c r="F53" s="14">
        <v>15355.7</v>
      </c>
      <c r="G53" s="14">
        <v>0</v>
      </c>
      <c r="H53" s="37" t="s">
        <v>125</v>
      </c>
      <c r="I53" s="37" t="s">
        <v>125</v>
      </c>
      <c r="J53" s="14">
        <v>420</v>
      </c>
      <c r="K53" s="14">
        <v>0</v>
      </c>
      <c r="L53" s="14">
        <f t="shared" si="52"/>
        <v>0</v>
      </c>
      <c r="M53" s="20">
        <f t="shared" si="56"/>
        <v>0</v>
      </c>
      <c r="N53" s="14">
        <v>0</v>
      </c>
      <c r="O53" s="7">
        <v>0</v>
      </c>
      <c r="P53" s="7" t="e">
        <f t="shared" si="53"/>
        <v>#DIV/0!</v>
      </c>
      <c r="Q53" s="37" t="s">
        <v>125</v>
      </c>
      <c r="R53" s="7">
        <v>0</v>
      </c>
      <c r="S53" s="37" t="s">
        <v>125</v>
      </c>
      <c r="W53" s="5"/>
      <c r="X53" s="5"/>
      <c r="Y53" s="5"/>
    </row>
    <row r="54" spans="1:25" x14ac:dyDescent="0.25">
      <c r="A54" s="52" t="s">
        <v>37</v>
      </c>
      <c r="B54" s="13" t="s">
        <v>84</v>
      </c>
      <c r="C54" s="17">
        <v>41619.5</v>
      </c>
      <c r="D54" s="17">
        <v>65534.5</v>
      </c>
      <c r="E54" s="17">
        <v>52742.9</v>
      </c>
      <c r="F54" s="14">
        <v>65788.800000000003</v>
      </c>
      <c r="G54" s="14">
        <v>65534.5</v>
      </c>
      <c r="H54" s="20">
        <f t="shared" si="54"/>
        <v>1.5746104590396328</v>
      </c>
      <c r="I54" s="20">
        <f t="shared" si="55"/>
        <v>1</v>
      </c>
      <c r="J54" s="14">
        <v>86079.5</v>
      </c>
      <c r="K54" s="14">
        <v>41619.5</v>
      </c>
      <c r="L54" s="14">
        <f t="shared" si="52"/>
        <v>48.350071736011479</v>
      </c>
      <c r="M54" s="20">
        <f t="shared" si="56"/>
        <v>0.76132528650840214</v>
      </c>
      <c r="N54" s="14">
        <v>97894</v>
      </c>
      <c r="O54" s="7">
        <v>52997.1</v>
      </c>
      <c r="P54" s="7">
        <f t="shared" si="53"/>
        <v>54.137230065172538</v>
      </c>
      <c r="Q54" s="23">
        <f t="shared" si="57"/>
        <v>0.66944347968210516</v>
      </c>
      <c r="R54" s="7">
        <v>55748</v>
      </c>
      <c r="S54" s="23">
        <f t="shared" si="58"/>
        <v>1.175548898615197</v>
      </c>
      <c r="W54" s="5"/>
      <c r="X54" s="5"/>
      <c r="Y54" s="5"/>
    </row>
    <row r="55" spans="1:25" ht="25.5" x14ac:dyDescent="0.25">
      <c r="A55" s="52" t="s">
        <v>38</v>
      </c>
      <c r="B55" s="13" t="s">
        <v>85</v>
      </c>
      <c r="C55" s="17">
        <v>70</v>
      </c>
      <c r="D55" s="17">
        <v>140</v>
      </c>
      <c r="E55" s="17">
        <v>70</v>
      </c>
      <c r="F55" s="14">
        <v>140</v>
      </c>
      <c r="G55" s="14">
        <v>140</v>
      </c>
      <c r="H55" s="20" t="s">
        <v>124</v>
      </c>
      <c r="I55" s="20">
        <f t="shared" si="55"/>
        <v>1</v>
      </c>
      <c r="J55" s="14">
        <v>140</v>
      </c>
      <c r="K55" s="14">
        <v>70</v>
      </c>
      <c r="L55" s="14">
        <f t="shared" si="52"/>
        <v>50</v>
      </c>
      <c r="M55" s="20">
        <f t="shared" si="56"/>
        <v>1</v>
      </c>
      <c r="N55" s="14">
        <v>140</v>
      </c>
      <c r="O55" s="7">
        <v>70</v>
      </c>
      <c r="P55" s="7">
        <f t="shared" si="53"/>
        <v>50</v>
      </c>
      <c r="Q55" s="23">
        <f t="shared" si="57"/>
        <v>1</v>
      </c>
      <c r="R55" s="7">
        <v>140</v>
      </c>
      <c r="S55" s="23">
        <f t="shared" si="58"/>
        <v>1</v>
      </c>
      <c r="W55" s="5"/>
      <c r="X55" s="5"/>
      <c r="Y55" s="5"/>
    </row>
    <row r="56" spans="1:25" ht="15.75" thickBot="1" x14ac:dyDescent="0.3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6"/>
      <c r="N56" s="86"/>
      <c r="O56" s="86"/>
      <c r="P56" s="86"/>
      <c r="Q56" s="86"/>
      <c r="R56" s="86"/>
      <c r="S56" s="86"/>
    </row>
    <row r="57" spans="1:25" ht="15.75" thickBot="1" x14ac:dyDescent="0.3">
      <c r="A57" s="50" t="s">
        <v>39</v>
      </c>
      <c r="B57" s="31" t="s">
        <v>86</v>
      </c>
      <c r="C57" s="32">
        <f>C58+C59+C60</f>
        <v>85831</v>
      </c>
      <c r="D57" s="32">
        <f>D58+D59+D60</f>
        <v>91711</v>
      </c>
      <c r="E57" s="32">
        <f>E58+E59+E60</f>
        <v>72868.700000000012</v>
      </c>
      <c r="F57" s="33">
        <f>SUM(F59:F60)</f>
        <v>96195.799999999988</v>
      </c>
      <c r="G57" s="33">
        <f>G58+G59+G60</f>
        <v>91711</v>
      </c>
      <c r="H57" s="34">
        <f>G57/C57</f>
        <v>1.068506716687444</v>
      </c>
      <c r="I57" s="34">
        <f>G57/D57</f>
        <v>1</v>
      </c>
      <c r="J57" s="33">
        <f>J59+J60</f>
        <v>106693</v>
      </c>
      <c r="K57" s="33">
        <f>SUM(K59:K60)</f>
        <v>85831</v>
      </c>
      <c r="L57" s="33">
        <f t="shared" si="52"/>
        <v>80.446702220389341</v>
      </c>
      <c r="M57" s="34">
        <f>G57/J57</f>
        <v>0.85957841657840717</v>
      </c>
      <c r="N57" s="33">
        <f>SUM(N59:N60)</f>
        <v>103263</v>
      </c>
      <c r="O57" s="35">
        <f>SUM(O59:O60)</f>
        <v>190541</v>
      </c>
      <c r="P57" s="35" t="s">
        <v>110</v>
      </c>
      <c r="Q57" s="36">
        <f>G57/N57</f>
        <v>0.88813030804838133</v>
      </c>
      <c r="R57" s="35">
        <f>SUM(R59:R60)</f>
        <v>101863</v>
      </c>
      <c r="S57" s="36">
        <f>G57/R57</f>
        <v>0.90033672678008703</v>
      </c>
    </row>
    <row r="58" spans="1:25" x14ac:dyDescent="0.25">
      <c r="A58" s="53" t="s">
        <v>40</v>
      </c>
      <c r="B58" s="38" t="s">
        <v>87</v>
      </c>
      <c r="C58" s="26">
        <v>82501</v>
      </c>
      <c r="D58" s="26">
        <v>31714.9</v>
      </c>
      <c r="E58" s="26">
        <v>31714.9</v>
      </c>
      <c r="F58" s="27"/>
      <c r="G58" s="27">
        <v>31714.9</v>
      </c>
      <c r="H58" s="28">
        <f t="shared" ref="H58:H59" si="59">G58/C58</f>
        <v>0.38441837068641593</v>
      </c>
      <c r="I58" s="28">
        <f t="shared" ref="I58:I60" si="60">G58/D58</f>
        <v>1</v>
      </c>
      <c r="J58" s="27">
        <v>0</v>
      </c>
      <c r="K58" s="27"/>
      <c r="L58" s="27"/>
      <c r="M58" s="61" t="s">
        <v>125</v>
      </c>
      <c r="N58" s="27">
        <v>0</v>
      </c>
      <c r="O58" s="29"/>
      <c r="P58" s="29"/>
      <c r="Q58" s="61" t="s">
        <v>125</v>
      </c>
      <c r="R58" s="29">
        <v>0</v>
      </c>
      <c r="S58" s="61" t="s">
        <v>125</v>
      </c>
    </row>
    <row r="59" spans="1:25" x14ac:dyDescent="0.25">
      <c r="A59" s="52" t="s">
        <v>41</v>
      </c>
      <c r="B59" s="13" t="s">
        <v>88</v>
      </c>
      <c r="C59" s="17">
        <v>3330</v>
      </c>
      <c r="D59" s="17">
        <v>3330</v>
      </c>
      <c r="E59" s="17">
        <v>1867.9</v>
      </c>
      <c r="F59" s="14">
        <v>36924.699999999997</v>
      </c>
      <c r="G59" s="14">
        <v>3330</v>
      </c>
      <c r="H59" s="20">
        <f t="shared" si="59"/>
        <v>1</v>
      </c>
      <c r="I59" s="20">
        <f t="shared" si="60"/>
        <v>1</v>
      </c>
      <c r="J59" s="14">
        <v>3330</v>
      </c>
      <c r="K59" s="14">
        <v>82501</v>
      </c>
      <c r="L59" s="14" t="s">
        <v>111</v>
      </c>
      <c r="M59" s="20">
        <f t="shared" ref="M59:M60" si="61">G59/J59</f>
        <v>1</v>
      </c>
      <c r="N59" s="14">
        <v>2400</v>
      </c>
      <c r="O59" s="7">
        <v>82501</v>
      </c>
      <c r="P59" s="7" t="s">
        <v>109</v>
      </c>
      <c r="Q59" s="23">
        <f t="shared" ref="Q59:Q60" si="62">G59/N59</f>
        <v>1.3875</v>
      </c>
      <c r="R59" s="7">
        <v>1000</v>
      </c>
      <c r="S59" s="23" t="s">
        <v>130</v>
      </c>
      <c r="W59" s="5"/>
      <c r="X59" s="5"/>
      <c r="Y59" s="5"/>
    </row>
    <row r="60" spans="1:25" x14ac:dyDescent="0.25">
      <c r="A60" s="52" t="s">
        <v>115</v>
      </c>
      <c r="B60" s="13" t="s">
        <v>116</v>
      </c>
      <c r="C60" s="17">
        <v>0</v>
      </c>
      <c r="D60" s="17">
        <v>56666.1</v>
      </c>
      <c r="E60" s="17">
        <v>39285.9</v>
      </c>
      <c r="F60" s="14">
        <v>59271.1</v>
      </c>
      <c r="G60" s="14">
        <v>56666.1</v>
      </c>
      <c r="H60" s="37" t="s">
        <v>125</v>
      </c>
      <c r="I60" s="20">
        <f t="shared" si="60"/>
        <v>1</v>
      </c>
      <c r="J60" s="14">
        <v>103363</v>
      </c>
      <c r="K60" s="14">
        <v>3330</v>
      </c>
      <c r="L60" s="14">
        <v>6.1</v>
      </c>
      <c r="M60" s="20">
        <f t="shared" si="61"/>
        <v>0.54822421949827305</v>
      </c>
      <c r="N60" s="14">
        <v>100863</v>
      </c>
      <c r="O60" s="7">
        <v>108040</v>
      </c>
      <c r="P60" s="7">
        <f t="shared" ref="P60" si="63">O60/N60*100</f>
        <v>107.11559243726639</v>
      </c>
      <c r="Q60" s="23">
        <f t="shared" si="62"/>
        <v>0.56181255762767313</v>
      </c>
      <c r="R60" s="7">
        <v>100863</v>
      </c>
      <c r="S60" s="23">
        <f t="shared" ref="S60" si="64">G60/R60</f>
        <v>0.56181255762767313</v>
      </c>
      <c r="W60" s="5"/>
      <c r="X60" s="5"/>
      <c r="Y60" s="5"/>
    </row>
    <row r="61" spans="1:25" ht="15.75" thickBot="1" x14ac:dyDescent="0.3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6"/>
      <c r="N61" s="86"/>
      <c r="O61" s="86"/>
      <c r="P61" s="86"/>
      <c r="Q61" s="86"/>
      <c r="R61" s="86"/>
      <c r="S61" s="86"/>
    </row>
    <row r="62" spans="1:25" ht="26.25" thickBot="1" x14ac:dyDescent="0.3">
      <c r="A62" s="50" t="s">
        <v>42</v>
      </c>
      <c r="B62" s="31" t="s">
        <v>89</v>
      </c>
      <c r="C62" s="32">
        <f>C63</f>
        <v>1200</v>
      </c>
      <c r="D62" s="32">
        <f>D63</f>
        <v>1200</v>
      </c>
      <c r="E62" s="32">
        <f>E63</f>
        <v>35.700000000000003</v>
      </c>
      <c r="F62" s="33">
        <f>SUM(F63)</f>
        <v>15254.1</v>
      </c>
      <c r="G62" s="33">
        <f t="shared" ref="G62:K62" si="65">SUM(G63)</f>
        <v>1200</v>
      </c>
      <c r="H62" s="34">
        <f>G62/C62</f>
        <v>1</v>
      </c>
      <c r="I62" s="34">
        <f>G62/D62</f>
        <v>1</v>
      </c>
      <c r="J62" s="33">
        <f t="shared" si="65"/>
        <v>1868.5</v>
      </c>
      <c r="K62" s="33">
        <f t="shared" si="65"/>
        <v>1200</v>
      </c>
      <c r="L62" s="33">
        <f t="shared" si="52"/>
        <v>64.222638480064219</v>
      </c>
      <c r="M62" s="34">
        <f>G62/J62</f>
        <v>0.6422263848006422</v>
      </c>
      <c r="N62" s="33">
        <f t="shared" ref="N62" si="66">SUM(N63)</f>
        <v>20765.8</v>
      </c>
      <c r="O62" s="35">
        <f t="shared" ref="O62" si="67">SUM(O63)</f>
        <v>11505.1</v>
      </c>
      <c r="P62" s="35">
        <f t="shared" ref="P62:P63" si="68">O62/N62*100</f>
        <v>55.404077858787048</v>
      </c>
      <c r="Q62" s="36">
        <f>G62/N62</f>
        <v>5.77873233874929E-2</v>
      </c>
      <c r="R62" s="35">
        <f t="shared" ref="R62" si="69">SUM(R63)</f>
        <v>45933.9</v>
      </c>
      <c r="S62" s="36">
        <f>G62/R62</f>
        <v>2.6124496287055963E-2</v>
      </c>
    </row>
    <row r="63" spans="1:25" ht="25.5" x14ac:dyDescent="0.25">
      <c r="A63" s="51" t="s">
        <v>43</v>
      </c>
      <c r="B63" s="25" t="s">
        <v>90</v>
      </c>
      <c r="C63" s="26">
        <v>1200</v>
      </c>
      <c r="D63" s="26">
        <v>1200</v>
      </c>
      <c r="E63" s="26">
        <v>35.700000000000003</v>
      </c>
      <c r="F63" s="27">
        <v>15254.1</v>
      </c>
      <c r="G63" s="27">
        <v>1200</v>
      </c>
      <c r="H63" s="28">
        <f>G63/C63</f>
        <v>1</v>
      </c>
      <c r="I63" s="28">
        <f>G63/D63</f>
        <v>1</v>
      </c>
      <c r="J63" s="27">
        <v>1868.5</v>
      </c>
      <c r="K63" s="27">
        <v>1200</v>
      </c>
      <c r="L63" s="27">
        <f t="shared" si="52"/>
        <v>64.222638480064219</v>
      </c>
      <c r="M63" s="28">
        <f>G63/J63</f>
        <v>0.6422263848006422</v>
      </c>
      <c r="N63" s="27">
        <v>20765.8</v>
      </c>
      <c r="O63" s="29">
        <v>11505.1</v>
      </c>
      <c r="P63" s="29">
        <f t="shared" si="68"/>
        <v>55.404077858787048</v>
      </c>
      <c r="Q63" s="30">
        <f>G63/N63</f>
        <v>5.77873233874929E-2</v>
      </c>
      <c r="R63" s="29">
        <v>45933.9</v>
      </c>
      <c r="S63" s="30">
        <f>G63/R63</f>
        <v>2.6124496287055963E-2</v>
      </c>
      <c r="W63" s="5"/>
      <c r="X63" s="5"/>
      <c r="Y63" s="5"/>
    </row>
    <row r="64" spans="1:25" ht="15.75" thickBot="1" x14ac:dyDescent="0.3">
      <c r="A64" s="81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83"/>
      <c r="O64" s="83"/>
      <c r="P64" s="83"/>
      <c r="Q64" s="83"/>
      <c r="R64" s="83"/>
      <c r="S64" s="24"/>
    </row>
    <row r="65" spans="1:19" ht="15.75" thickBot="1" x14ac:dyDescent="0.3">
      <c r="A65" s="54" t="s">
        <v>44</v>
      </c>
      <c r="B65" s="45"/>
      <c r="C65" s="48">
        <f>C6+C15+C19+C24+C31+C37+C41+C48+C51+C57+C62</f>
        <v>3890856.3000000003</v>
      </c>
      <c r="D65" s="48">
        <f>D6+D15+D19+D24+D31+D37+D41+D48+D51+D57+D62</f>
        <v>3926545.6</v>
      </c>
      <c r="E65" s="48">
        <f t="shared" ref="E65" si="70">E6+E15+E19+E24+E31+E37+E41+E48+E51+E57+E62</f>
        <v>2835866.8000000003</v>
      </c>
      <c r="F65" s="33" t="e">
        <f>F6+F15+F19+F24+F31+F37+F41+F48+#REF!+F51+F57+F62</f>
        <v>#REF!</v>
      </c>
      <c r="G65" s="33">
        <f>G6+G15+G19+G24+G31+G37+G41+G48+G51+G57+G62</f>
        <v>3926545.6</v>
      </c>
      <c r="H65" s="34">
        <f>G65/C65</f>
        <v>1.0091726080965775</v>
      </c>
      <c r="I65" s="34">
        <f>G65/D65</f>
        <v>1</v>
      </c>
      <c r="J65" s="33">
        <f>J6+J15+J19+J24+J31+J37+J41+J48+J51+J57+J62</f>
        <v>4917054.1000000006</v>
      </c>
      <c r="K65" s="33" t="e">
        <f>K62+K57+K51+#REF!+K48+K41+K37+K31+K24+K19+K15+K6</f>
        <v>#REF!</v>
      </c>
      <c r="L65" s="33" t="e">
        <f>K65/J65*100</f>
        <v>#REF!</v>
      </c>
      <c r="M65" s="34">
        <f>G65/J65</f>
        <v>0.79855651781419279</v>
      </c>
      <c r="N65" s="33">
        <f>N6+N15+N19+N24+N31+N37+N41+N48+N51+N57+N62</f>
        <v>3084089</v>
      </c>
      <c r="O65" s="33" t="e">
        <f>O6+O15+O19+O24+O31+O37+O41+O48+#REF!+O51+O57+O62</f>
        <v>#REF!</v>
      </c>
      <c r="P65" s="33" t="e">
        <f t="shared" ref="P65:P67" si="71">O65/N65*100</f>
        <v>#REF!</v>
      </c>
      <c r="Q65" s="34">
        <f>G65/N65</f>
        <v>1.273162220675214</v>
      </c>
      <c r="R65" s="33">
        <f>R62+R57+R51+R48+R41+R37+R31+R24+R19+R15+R6</f>
        <v>2316149.4000000004</v>
      </c>
      <c r="S65" s="34">
        <f>G65/R65</f>
        <v>1.6952902951769862</v>
      </c>
    </row>
    <row r="66" spans="1:19" ht="15.75" customHeight="1" thickBot="1" x14ac:dyDescent="0.3">
      <c r="A66" s="55" t="s">
        <v>134</v>
      </c>
      <c r="B66" s="56"/>
      <c r="C66" s="57"/>
      <c r="D66" s="57"/>
      <c r="E66" s="57"/>
      <c r="F66" s="58"/>
      <c r="G66" s="58"/>
      <c r="H66" s="59"/>
      <c r="I66" s="59"/>
      <c r="J66" s="58">
        <v>0</v>
      </c>
      <c r="K66" s="58"/>
      <c r="L66" s="58"/>
      <c r="M66" s="60"/>
      <c r="N66" s="58">
        <v>41054</v>
      </c>
      <c r="O66" s="58"/>
      <c r="P66" s="58"/>
      <c r="Q66" s="60"/>
      <c r="R66" s="58">
        <v>76081.7</v>
      </c>
      <c r="S66" s="60"/>
    </row>
    <row r="67" spans="1:19" ht="26.25" thickBot="1" x14ac:dyDescent="0.3">
      <c r="A67" s="91" t="s">
        <v>94</v>
      </c>
      <c r="B67" s="47"/>
      <c r="C67" s="48">
        <f>C65</f>
        <v>3890856.3000000003</v>
      </c>
      <c r="D67" s="35">
        <f t="shared" ref="D67" si="72">D65+D66</f>
        <v>3926545.6</v>
      </c>
      <c r="E67" s="49"/>
      <c r="F67" s="46" t="e">
        <f>F65+F66</f>
        <v>#REF!</v>
      </c>
      <c r="G67" s="35">
        <f t="shared" ref="G67:R67" si="73">G65+G66</f>
        <v>3926545.6</v>
      </c>
      <c r="H67" s="36">
        <f>G67/C67</f>
        <v>1.0091726080965775</v>
      </c>
      <c r="I67" s="36">
        <f>G67/D67</f>
        <v>1</v>
      </c>
      <c r="J67" s="33">
        <f t="shared" si="73"/>
        <v>4917054.1000000006</v>
      </c>
      <c r="K67" s="33" t="e">
        <f t="shared" si="73"/>
        <v>#REF!</v>
      </c>
      <c r="L67" s="33" t="e">
        <f t="shared" si="52"/>
        <v>#REF!</v>
      </c>
      <c r="M67" s="34">
        <f t="shared" ref="M67" si="74">G67/J67</f>
        <v>0.79855651781419279</v>
      </c>
      <c r="N67" s="33">
        <f t="shared" si="73"/>
        <v>3125143</v>
      </c>
      <c r="O67" s="33" t="e">
        <f>O65+O66</f>
        <v>#REF!</v>
      </c>
      <c r="P67" s="33" t="e">
        <f t="shared" si="71"/>
        <v>#REF!</v>
      </c>
      <c r="Q67" s="34">
        <f t="shared" ref="Q67" si="75">G67/N67</f>
        <v>1.2564370974384214</v>
      </c>
      <c r="R67" s="33">
        <f t="shared" si="73"/>
        <v>2392231.1000000006</v>
      </c>
      <c r="S67" s="34">
        <f t="shared" ref="S67" si="76">G67/R67</f>
        <v>1.641373862249345</v>
      </c>
    </row>
    <row r="68" spans="1:19" x14ac:dyDescent="0.25">
      <c r="F68" s="10"/>
      <c r="G68" s="10"/>
      <c r="H68" s="18"/>
      <c r="I68" s="18"/>
      <c r="J68" s="10"/>
      <c r="K68" s="11"/>
      <c r="L68" s="11"/>
      <c r="M68" s="21"/>
      <c r="N68" s="10"/>
    </row>
    <row r="69" spans="1:19" x14ac:dyDescent="0.25">
      <c r="F69" s="10"/>
      <c r="G69" s="10"/>
      <c r="H69" s="18"/>
      <c r="I69" s="18"/>
      <c r="J69" s="10"/>
      <c r="K69" s="11"/>
      <c r="L69" s="11"/>
      <c r="M69" s="21"/>
      <c r="N69" s="10"/>
    </row>
    <row r="70" spans="1:19" x14ac:dyDescent="0.25">
      <c r="F70" s="10"/>
      <c r="G70" s="10"/>
      <c r="H70" s="18"/>
      <c r="I70" s="18"/>
      <c r="J70" s="10"/>
      <c r="K70" s="11"/>
      <c r="L70" s="11"/>
      <c r="M70" s="21"/>
      <c r="N70" s="10"/>
    </row>
    <row r="71" spans="1:19" x14ac:dyDescent="0.25">
      <c r="F71" s="10"/>
      <c r="G71" s="10"/>
      <c r="H71" s="18"/>
      <c r="I71" s="18"/>
      <c r="J71" s="10"/>
      <c r="K71" s="11"/>
      <c r="L71" s="11"/>
      <c r="M71" s="21"/>
      <c r="N71" s="10"/>
    </row>
    <row r="72" spans="1:19" x14ac:dyDescent="0.25">
      <c r="F72" s="10"/>
      <c r="G72" s="10"/>
      <c r="H72" s="18"/>
      <c r="I72" s="18"/>
      <c r="J72" s="10"/>
      <c r="K72" s="11"/>
      <c r="L72" s="11"/>
      <c r="M72" s="21"/>
      <c r="N72" s="10"/>
    </row>
    <row r="73" spans="1:19" x14ac:dyDescent="0.25">
      <c r="F73" s="10"/>
      <c r="G73" s="10"/>
      <c r="H73" s="18"/>
      <c r="I73" s="18"/>
      <c r="J73" s="10"/>
      <c r="K73" s="11"/>
      <c r="L73" s="11"/>
      <c r="M73" s="21"/>
      <c r="N73" s="10"/>
    </row>
    <row r="74" spans="1:19" x14ac:dyDescent="0.25">
      <c r="F74" s="10"/>
      <c r="G74" s="10"/>
      <c r="H74" s="18"/>
      <c r="I74" s="18"/>
      <c r="J74" s="10"/>
      <c r="K74" s="11"/>
      <c r="L74" s="11"/>
      <c r="M74" s="21"/>
      <c r="N74" s="10"/>
    </row>
    <row r="75" spans="1:19" x14ac:dyDescent="0.25">
      <c r="F75" s="10"/>
      <c r="G75" s="10"/>
      <c r="H75" s="18"/>
      <c r="I75" s="18"/>
      <c r="J75" s="10"/>
      <c r="K75" s="11"/>
      <c r="L75" s="11"/>
      <c r="M75" s="21"/>
      <c r="N75" s="10"/>
    </row>
    <row r="76" spans="1:19" x14ac:dyDescent="0.25">
      <c r="F76" s="10"/>
      <c r="G76" s="10"/>
      <c r="H76" s="18"/>
      <c r="I76" s="18"/>
      <c r="J76" s="10"/>
      <c r="K76" s="11"/>
      <c r="L76" s="11"/>
      <c r="M76" s="21"/>
      <c r="N76" s="10"/>
    </row>
    <row r="77" spans="1:19" x14ac:dyDescent="0.25">
      <c r="F77" s="10"/>
      <c r="G77" s="10"/>
      <c r="H77" s="18"/>
      <c r="I77" s="18"/>
      <c r="J77" s="10"/>
      <c r="K77" s="11"/>
      <c r="L77" s="11"/>
      <c r="M77" s="21"/>
      <c r="N77" s="10"/>
    </row>
    <row r="78" spans="1:19" x14ac:dyDescent="0.25">
      <c r="F78" s="10"/>
      <c r="G78" s="10"/>
      <c r="H78" s="18"/>
      <c r="I78" s="18"/>
      <c r="J78" s="10"/>
      <c r="K78" s="11"/>
      <c r="L78" s="11"/>
      <c r="M78" s="21"/>
      <c r="N78" s="10"/>
    </row>
    <row r="79" spans="1:19" x14ac:dyDescent="0.25">
      <c r="F79" s="10"/>
      <c r="G79" s="10"/>
      <c r="H79" s="18"/>
      <c r="I79" s="18"/>
      <c r="J79" s="10"/>
      <c r="K79" s="11"/>
      <c r="L79" s="11"/>
      <c r="M79" s="21"/>
      <c r="N79" s="10"/>
    </row>
    <row r="80" spans="1:19" x14ac:dyDescent="0.25">
      <c r="F80" s="10"/>
      <c r="G80" s="10"/>
      <c r="H80" s="18"/>
      <c r="I80" s="18"/>
      <c r="J80" s="10"/>
      <c r="K80" s="11"/>
      <c r="L80" s="11"/>
      <c r="M80" s="21"/>
      <c r="N80" s="10"/>
    </row>
    <row r="81" spans="6:14" x14ac:dyDescent="0.25">
      <c r="F81" s="10"/>
      <c r="G81" s="10"/>
      <c r="H81" s="18"/>
      <c r="I81" s="18"/>
      <c r="J81" s="10"/>
      <c r="K81" s="11"/>
      <c r="L81" s="11"/>
      <c r="M81" s="21"/>
      <c r="N81" s="10"/>
    </row>
    <row r="82" spans="6:14" x14ac:dyDescent="0.25">
      <c r="F82" s="10"/>
      <c r="G82" s="10"/>
      <c r="H82" s="18"/>
      <c r="I82" s="18"/>
      <c r="J82" s="10"/>
      <c r="K82" s="11"/>
      <c r="L82" s="11"/>
      <c r="M82" s="21"/>
      <c r="N82" s="10"/>
    </row>
    <row r="83" spans="6:14" x14ac:dyDescent="0.25">
      <c r="F83" s="10"/>
      <c r="G83" s="10"/>
      <c r="H83" s="18"/>
      <c r="I83" s="18"/>
      <c r="J83" s="10"/>
      <c r="K83" s="11"/>
      <c r="L83" s="11"/>
      <c r="M83" s="21"/>
      <c r="N83" s="10"/>
    </row>
    <row r="84" spans="6:14" x14ac:dyDescent="0.25">
      <c r="F84" s="10"/>
      <c r="G84" s="10"/>
      <c r="H84" s="18"/>
      <c r="I84" s="18"/>
      <c r="J84" s="10"/>
      <c r="K84" s="11"/>
      <c r="L84" s="11"/>
      <c r="M84" s="21"/>
      <c r="N84" s="10"/>
    </row>
    <row r="85" spans="6:14" x14ac:dyDescent="0.25">
      <c r="F85" s="10"/>
      <c r="G85" s="10"/>
      <c r="H85" s="18"/>
      <c r="I85" s="18"/>
      <c r="J85" s="10"/>
      <c r="K85" s="11"/>
      <c r="L85" s="11"/>
      <c r="M85" s="21"/>
      <c r="N85" s="10"/>
    </row>
    <row r="86" spans="6:14" x14ac:dyDescent="0.25">
      <c r="F86" s="10"/>
      <c r="G86" s="10"/>
      <c r="H86" s="18"/>
      <c r="I86" s="18"/>
      <c r="J86" s="10"/>
      <c r="K86" s="11"/>
      <c r="L86" s="11"/>
      <c r="M86" s="21"/>
      <c r="N86" s="10"/>
    </row>
    <row r="87" spans="6:14" x14ac:dyDescent="0.25">
      <c r="F87" s="10"/>
      <c r="G87" s="10"/>
      <c r="H87" s="18"/>
      <c r="I87" s="18"/>
      <c r="J87" s="10"/>
      <c r="K87" s="11"/>
      <c r="L87" s="11"/>
      <c r="M87" s="21"/>
      <c r="N87" s="10"/>
    </row>
  </sheetData>
  <mergeCells count="28">
    <mergeCell ref="A1:S1"/>
    <mergeCell ref="A5:S5"/>
    <mergeCell ref="Q3:Q4"/>
    <mergeCell ref="S3:S4"/>
    <mergeCell ref="A64:R64"/>
    <mergeCell ref="A56:S56"/>
    <mergeCell ref="A61:S61"/>
    <mergeCell ref="A50:S50"/>
    <mergeCell ref="A47:S47"/>
    <mergeCell ref="A36:S36"/>
    <mergeCell ref="A40:S40"/>
    <mergeCell ref="A30:S30"/>
    <mergeCell ref="A23:S23"/>
    <mergeCell ref="A18:S18"/>
    <mergeCell ref="A14:S14"/>
    <mergeCell ref="A3:A4"/>
    <mergeCell ref="B3:B4"/>
    <mergeCell ref="F3:F4"/>
    <mergeCell ref="G3:G4"/>
    <mergeCell ref="J3:L4"/>
    <mergeCell ref="N3:P4"/>
    <mergeCell ref="R3:R4"/>
    <mergeCell ref="C3:C4"/>
    <mergeCell ref="D3:D4"/>
    <mergeCell ref="H3:H4"/>
    <mergeCell ref="I3:I4"/>
    <mergeCell ref="M3:M4"/>
    <mergeCell ref="E3:E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2023-11-14T06:23:00Z</dcterms:modified>
</cp:coreProperties>
</file>