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activeTab="0"/>
  </bookViews>
  <sheets>
    <sheet name="Доходы 2023-2025" sheetId="1" r:id="rId1"/>
  </sheets>
  <definedNames>
    <definedName name="_xlnm.Print_Area" localSheetId="0">'Доходы 2023-2025'!$A$1:$E$241</definedName>
  </definedNames>
  <calcPr fullCalcOnLoad="1"/>
</workbook>
</file>

<file path=xl/sharedStrings.xml><?xml version="1.0" encoding="utf-8"?>
<sst xmlns="http://schemas.openxmlformats.org/spreadsheetml/2006/main" count="389" uniqueCount="309">
  <si>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</si>
  <si>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</si>
  <si>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</si>
  <si>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</si>
  <si>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</si>
  <si>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</si>
  <si>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</si>
  <si>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</si>
  <si>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</si>
  <si>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ШТРАФЫ, САНКЦИИ, ВОЗМЕЩЕНИЕ УЩЕРБА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</si>
  <si>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</si>
  <si>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</si>
  <si>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</si>
  <si>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</si>
  <si>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</si>
  <si>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</si>
  <si>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</si>
  <si>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тыс.руб.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</si>
  <si>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</si>
  <si>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</si>
  <si>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Прочие субвенции  бюджетам городских округов</t>
  </si>
  <si>
    <t xml:space="preserve">Субсидии бюджетам субъектов РФ и муниципальных образований (межбюджетные субсидии)
</t>
  </si>
  <si>
    <t>Прочие субсидии бюджетам городских округов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</si>
  <si>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</si>
  <si>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</si>
  <si>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</si>
  <si>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</si>
  <si>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</si>
  <si>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</si>
  <si>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</si>
  <si>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</si>
  <si>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</si>
  <si>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</si>
  <si>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НАЛОГИ НА ТОВАРЫ (РАБОТЫ,УСЛУГИ), РЕАЛИЗУЕМЫЕ НА ТЕРРИТОРИИ РОССИЙСКОЙ ФЕДЕРАЦИИ</t>
  </si>
  <si>
    <t>Единый сельскохозяйственный налог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</si>
  <si>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</si>
  <si>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</si>
  <si>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</si>
  <si>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</si>
  <si>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</si>
  <si>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</si>
  <si>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</si>
  <si>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</si>
  <si>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</si>
  <si>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</si>
  <si>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</si>
  <si>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</si>
  <si>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</si>
  <si>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</si>
  <si>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</si>
  <si>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</si>
  <si>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</si>
  <si>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</si>
  <si>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</si>
  <si>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</si>
  <si>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</si>
  <si>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</si>
  <si>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>заключеным Управлением ЖКХ и РГИ города Лыткарино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</si>
  <si>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</si>
  <si>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</si>
  <si>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штрафы за мелкое хищение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</si>
  <si>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</si>
  <si>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</si>
  <si>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</si>
  <si>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</si>
  <si>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</si>
  <si>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штрафы за нарушение правил продажи этилового спирта, алкогольной и спиртосодержащей продукции</t>
  </si>
  <si>
    <t xml:space="preserve">Налог, взимаемый в связи с применением упрощенной системы налогообложения, в том числе: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</si>
  <si>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</si>
  <si>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</si>
  <si>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</si>
  <si>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</si>
  <si>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</si>
  <si>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</si>
  <si>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</si>
  <si>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</si>
  <si>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Доходы от сдачи в аренду имущества, составляющего казну городских округов (за исключением земельных участков)
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</si>
  <si>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</si>
  <si>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</si>
  <si>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</si>
  <si>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</si>
  <si>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</si>
  <si>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</si>
  <si>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(иные штрафы)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</si>
  <si>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
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</si>
  <si>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</si>
  <si>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</si>
  <si>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</si>
  <si>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квартир, находящихся в собственности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</si>
  <si>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</si>
  <si>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</si>
  <si>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</si>
  <si>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</si>
  <si>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</si>
  <si>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</si>
  <si>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</si>
  <si>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</si>
  <si>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</si>
  <si>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</si>
  <si>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</si>
  <si>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</si>
  <si>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</si>
  <si>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</si>
  <si>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</si>
  <si>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</si>
  <si>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</t>
    </r>
    <r>
      <rPr>
        <b/>
        <i/>
        <sz val="11"/>
        <rFont val="Times New Roman"/>
        <family val="1"/>
      </rPr>
      <t>плата за найм ж.ф.</t>
    </r>
    <r>
      <rPr>
        <i/>
        <sz val="11"/>
        <rFont val="Times New Roman"/>
        <family val="1"/>
      </rPr>
      <t>)</t>
    </r>
  </si>
  <si>
    <t>Субсидии бюджетам городских округов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</si>
  <si>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</si>
  <si>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Субсидии бюджетам городских округов на софинансирование капитальных вложений в объекты муниципальной собственности 
(на капитальные вложения в общеобразовательные организации в целях обеспечения односменного режима обучения)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</si>
  <si>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 муниципальных образовательных организациях в Московской области</t>
  </si>
  <si>
    <t>Субсидии бюджетам городских округов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</si>
  <si>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</si>
  <si>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</si>
  <si>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</si>
  <si>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</si>
  <si>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Субвенции бюджетам городских округов на осуществление государственных полномочий Московской области в области земельных отношений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</si>
  <si>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 родительской платы, на оплату банковских и почтовых услуг по перечислению компенсации родительской платы)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</si>
  <si>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труда работников, осуществляющих работу по обеспечению выплаты компенсации  родительской платы)</t>
  </si>
  <si>
    <t xml:space="preserve">Субвенции бюджетам городских округов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</t>
  </si>
  <si>
    <t>Субсидии бюджетам городских округов на реализацию мероприятий по модернизации школьных систем образования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</si>
  <si>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</si>
  <si>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</si>
  <si>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</si>
  <si>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</si>
  <si>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Субвенции бюджетам городских округов на компенсацию проезда к месту учебы и обратно отдельным категориям обучающихся по очной форме обучения муниципальных общеобразовательных  организаций</t>
  </si>
  <si>
    <t>Субвенции бюджетам городских округов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</si>
  <si>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</si>
  <si>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прочие неналоговые доходы</t>
  </si>
  <si>
    <t>средства от выдачи разрешений на вырубку зеленых насаждений</t>
  </si>
  <si>
    <t>Прочие доходы от компенсации затрат бюджетов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</si>
  <si>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задолженности), в том числе: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</si>
  <si>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</si>
  <si>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</si>
  <si>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</si>
  <si>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Субсидии бюджетам городских округов на сокращение доли загрязненных сточных вод</t>
  </si>
  <si>
    <t>Субсидии бюджетам городских округов на обустройство и установку детских игровых площадок</t>
  </si>
  <si>
    <t>Субсидии бюджетам городских округов на благоустройство лесопарковых зон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</si>
  <si>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</si>
  <si>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</si>
  <si>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</si>
  <si>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Возврат остатков субвенций на обеспечение жильем граждан, уволенных с военной службы (службы), и приравненных к ним лиц из бюджетов городских округов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</si>
  <si>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</si>
  <si>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</si>
  <si>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</si>
  <si>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</si>
  <si>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</si>
  <si>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Прочие межбюджетные трансферты, передаваемые бюджетам городских округов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</si>
  <si>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</t>
  </si>
  <si>
    <t>Иные штрафы, неустойки, пени, уплаченные в соответствии с законом  или договором в случае неисполнения или ненадлежащего исполнения обязательств перед  муниципальным органом (муниципальным казенным учреждением) городского округа</t>
  </si>
  <si>
    <t>Платежи по искам о возмещении ущерба, а также платежи, уплаченные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</si>
  <si>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причененное муниципальному имуществу городского округа ( за исключением имущества, закрепленного  за муниципальными бюджетными (автономными) учреждениями, унитарными предприятиями)</t>
  </si>
  <si>
    <t xml:space="preserve">Иные штрафы, неустойки, пени, уплаченные в соответствии с законом 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корпорацией, в том числе: </t>
  </si>
  <si>
    <t xml:space="preserve">Доходы от сумм пеней, предусмотренных законодательством Российской Федерарации  о налогах и сборах, подлежащие 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</si>
  <si>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</t>
    </r>
    <r>
      <rPr>
        <sz val="12"/>
        <rFont val="Times New Roman"/>
        <family val="1"/>
      </rPr>
      <t xml:space="preserve">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  </r>
    <r>
      <rPr>
        <sz val="12"/>
        <rFont val="Times New Roman"/>
        <family val="1"/>
      </rPr>
      <t xml:space="preserve">
</t>
    </r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</si>
  <si>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
</t>
  </si>
  <si>
    <r>
  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</t>
    </r>
    <r>
      <rPr>
        <sz val="12"/>
        <rFont val="Times New Roman"/>
        <family val="1"/>
      </rPr>
      <t xml:space="preserve">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</t>
    </r>
  </si>
  <si>
    <t>Наименование доходов</t>
  </si>
  <si>
    <t>тыс.руб</t>
  </si>
  <si>
    <t>ЗАДОЛЖЕННОСТЬ И ПЕРЕРАСЧЕТЫ ПО ОТМЕНЕННЫМ НАЛОГАМ, СБОРАМ И ИНЫМ ОБЯЗАТЕЛЬНЫМ ПЛАТЕЖАМ</t>
  </si>
  <si>
    <t>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</si>
  <si>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прав, в том числе:</t>
  </si>
  <si>
    <t>штрафы за невыполнение требований и мероприятий в области гражданской обороны</t>
  </si>
  <si>
    <t>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</t>
  </si>
  <si>
    <t>Единый налог на вмененный доход для отдельных видов деятельности</t>
  </si>
  <si>
    <t>заключенным Администрацией города Лыткарино</t>
  </si>
  <si>
    <t>Дотации бюджетам бюджетной системы РФ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</si>
  <si>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</si>
  <si>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</si>
  <si>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</si>
  <si>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</si>
  <si>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</si>
  <si>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</si>
  <si>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</si>
  <si>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-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</si>
  <si>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прав, в том числе:</t>
  </si>
  <si>
    <t>штрафы за нарушение правил охоты, правил, регламентирующих рыболовство и другие виды пользования объектами животного мира</t>
  </si>
  <si>
    <t>прочие поступления от использования имущества, находящегося в собственности городских округов, (плата за размещение объектов, которые могут быть размещены без предоставления земельных участков и установления сервитутов)</t>
  </si>
  <si>
    <t>1 16 01 053 01 0035 140</t>
  </si>
  <si>
    <t>1 16 01 053 01 9000 140</t>
  </si>
  <si>
    <t>1 16 01 063 01 9000 140</t>
  </si>
  <si>
    <t>1 16 01 063 01 0009 140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</si>
  <si>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</si>
  <si>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 том числе:</t>
  </si>
  <si>
    <t>штрафы, выявленные должностными лицами органами муниципального контроля</t>
  </si>
  <si>
    <t>1 16 01 074 01 0000 140</t>
  </si>
  <si>
    <t>1 16 01 083 01 9000 140</t>
  </si>
  <si>
    <t>1 16 01 083 01 0037 140</t>
  </si>
  <si>
    <t>1 16 01 133 01 9000 140</t>
  </si>
  <si>
    <t>1 16 01 143 01 0016 140</t>
  </si>
  <si>
    <t>1 16 01 143 01 9000 140</t>
  </si>
  <si>
    <t>1 16 01 153 01 0005 140</t>
  </si>
  <si>
    <t>1 16 01 153 01 0006 140</t>
  </si>
  <si>
    <t>1 16 01 153 01 9000 140</t>
  </si>
  <si>
    <t>1 16 01 154 01 0000 140</t>
  </si>
  <si>
    <t>1 16 01 173 01 0008 140</t>
  </si>
  <si>
    <t>1 16 01 173 01 9000 140</t>
  </si>
  <si>
    <t>1 16 01 193 01 0005 140</t>
  </si>
  <si>
    <t>1 16 01 193 01 0029 140</t>
  </si>
  <si>
    <t>1 16 01 203 01 0007 140</t>
  </si>
  <si>
    <t>1 16 01 203 01 0008 140</t>
  </si>
  <si>
    <t>1 16 02 020 02 0000 140</t>
  </si>
  <si>
    <t>1 16 01 203 01 9000 140</t>
  </si>
  <si>
    <t>1 16 07 010 04 0000 140</t>
  </si>
  <si>
    <t>1 16 07 090 04 0000 140</t>
  </si>
  <si>
    <t>1 16 10 032 04 0000 140</t>
  </si>
  <si>
    <t>1 16 10 123 01 0041 140</t>
  </si>
  <si>
    <t>1 16 10 129 01 0000 140</t>
  </si>
  <si>
    <t>1 16 18 000 02 0000 140</t>
  </si>
  <si>
    <t>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</t>
  </si>
  <si>
    <t>1 16 01 173 01 0007 140</t>
  </si>
  <si>
    <t>1 16 01 193 01 9000 140</t>
  </si>
  <si>
    <t>НАЛОГОВЫЕ И НЕНАЛОГОВЫЕДОХОДЫ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</si>
  <si>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разграничена, в том числе:</t>
  </si>
  <si>
    <t>2 02 20 216 04 0000 150</t>
  </si>
  <si>
    <t>2 02 25 013 04 0000 150</t>
  </si>
  <si>
    <t>2 02 25555 04 0006 150</t>
  </si>
  <si>
    <t>2 02 29 999 04 0002 150</t>
  </si>
  <si>
    <t>2 02 29 999 04 0016 150</t>
  </si>
  <si>
    <t>2 02 29 999 04 0021 150</t>
  </si>
  <si>
    <t>2 02 29999 04 0018 150,     2 02 29999 04 0024 150</t>
  </si>
  <si>
    <t>2 02 29 999 04 0027 150</t>
  </si>
  <si>
    <t>2 02 29 999 04 0028 150</t>
  </si>
  <si>
    <t>2 02 29 999 04 0031 150</t>
  </si>
  <si>
    <t>2 02 29 999 04 0032 150</t>
  </si>
  <si>
    <t>2 02 29 999 04 0033 150</t>
  </si>
  <si>
    <t xml:space="preserve">Субсидии бюджетам городских округов на укрепление материально-технической базы общеобразовательных организаций, команды которых заняли 1-5 места на соревнованиях "Веселые старты" </t>
  </si>
  <si>
    <t>2 02 29 999 04 0008 150</t>
  </si>
  <si>
    <t>2 02 29 999 04 0014 150</t>
  </si>
  <si>
    <t>Субсидии бюджетам городских округов на создание и ремонт пешеходных коммуникаций</t>
  </si>
  <si>
    <t>2 02 25 304 04 0000 150</t>
  </si>
  <si>
    <t>2 02 25 497 04 0000 150</t>
  </si>
  <si>
    <t>2 02 25 519 04 0000 150</t>
  </si>
  <si>
    <t>2 02 25 750 04 0001 150</t>
  </si>
  <si>
    <t>2 02 25 555 04 0007 150</t>
  </si>
  <si>
    <t>2 02 25 555 04 0001 150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</si>
  <si>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</si>
  <si>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</si>
  <si>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2 02 25 786 04 0000 150</t>
  </si>
  <si>
    <t>2 02 29 999 04 0009 150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</si>
  <si>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</si>
  <si>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Субсидии бюджетам городских округов на обустройство пляжей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</si>
  <si>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(капитальный ремонт сетей ТС)</t>
  </si>
  <si>
    <t>2 02 29 999 04 0023 150</t>
  </si>
  <si>
    <t>2 02 25208 04 0000 150</t>
  </si>
  <si>
    <t>2 02 25 555 04 0003 150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</si>
  <si>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</si>
  <si>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2 02 25 555 04 0004 150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</si>
  <si>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</si>
  <si>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Прочие межбюджетные трансферты, передаваемые бюджетам городских округов на реализацию отдельных мероприятий муниципальных программ в сфере образования</t>
  </si>
  <si>
    <t>Прочие межбюджетные трансферты, передаваемые бюджетам городских округов на сохранение достигнутого уровня заработной платы работников муниципальных учреждений культуры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</si>
  <si>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уучастков, находящихся в государственной или муниципальной собственности.</t>
  </si>
  <si>
    <t>Прочие межбюджетные трансферты, передаваемые бюджетам городских округов на сохранение достигнутого уровня заработной платы врачей и среднего медицинского персонала муниципальных муниципальных учреждений физической культуры и спорта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</si>
  <si>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</si>
  <si>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-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</si>
  <si>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</si>
  <si>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1 16 01 063 01 0101 140</t>
  </si>
  <si>
    <t>заключенным Финансовым управлением</t>
  </si>
  <si>
    <t>Прочие дотации бюджетам городских округов</t>
  </si>
  <si>
    <t>Прочие дотации бюджетам городских округов на поощрение органов местного самоуправления городского округа Московской области за достижение наилучших значений показателей по отдельным направлениям развития городского округа Московской области</t>
  </si>
  <si>
    <t>Прочие дотации бюджетам городских округов на поощрение муниципальных управленческих команд</t>
  </si>
  <si>
    <t>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</si>
  <si>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Субсидия бюджетам городских округов на благоустройство территорий муниципальных общеобразовательных организаций, в зданиях которых выполнен капитальный ремонт</t>
  </si>
  <si>
    <t>2 02 29 999 04 0022 150</t>
  </si>
  <si>
    <t>Субсидии бюджетам городских округов на реализацию на территориях муниципальных образований проектов граждан, сформированных в рамках практик инициативного бюджетирования</t>
  </si>
  <si>
    <t>Субсидии бюджетам городских округов на устройство систем наружного освещения в рамках реализации проекта "Светлый город"</t>
  </si>
  <si>
    <t>2 02 29 999 04 0020 150</t>
  </si>
  <si>
    <t>2 02 29 999 04 0003 150</t>
  </si>
  <si>
    <t>Субсидии бюджетам городских округов на устройство спортивных и детских площадок на территории муниципальных общеобразовательных организаций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</si>
  <si>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</si>
  <si>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</si>
  <si>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штрафы за нарушение порядка порядка рассмотрения обращений граждан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</si>
  <si>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</si>
  <si>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</si>
  <si>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ноутбуками общеобразовательных организаций в Московской области</t>
  </si>
  <si>
    <t>Субсидии бюджетам городских округов на реализацию проектов граждан, сформированных в рамках практик инициативного бюджетирования</t>
  </si>
  <si>
    <t>Субсидии бюджетам городских округов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</si>
  <si>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городских округов на устройство контейнерных площадок</t>
  </si>
  <si>
    <t xml:space="preserve">Прочие межбюджетные трансферты, передаваемые бюджетам городских округов </t>
  </si>
  <si>
    <t>в 3,3 раза</t>
  </si>
  <si>
    <t>в 66,8 раз</t>
  </si>
  <si>
    <t>в 7,5 раз</t>
  </si>
  <si>
    <t xml:space="preserve">Сведения об исполнении  бюджета городского округа Лыткарино за 1 квартал  2024 год по доходам в разрезе видов доходов в сравнении с соответствующим периодом 2023 года </t>
  </si>
  <si>
    <t>%
к 2023 году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</si>
  <si>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</si>
  <si>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в целях возмещения причиненного ущерба (убытков), в том числе:</t>
  </si>
  <si>
    <t>ПЕРЕЧИСЛЕНИЯ ДЛЯ ОСУЩЕСТВЛЕНИЯ ВОЗВРАТА (ЗАЧЕТА) ИЗЛИШНЕ УПЛАЧЕНЫХ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</si>
  <si>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</si>
  <si>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в 40 раз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</si>
  <si>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</si>
  <si>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в 17,7 раз</t>
  </si>
  <si>
    <t>в 7,4 раза</t>
  </si>
  <si>
    <t>в 3,2 раза</t>
  </si>
  <si>
    <t>в 1705 раз</t>
  </si>
  <si>
    <t>в 58,1 раз</t>
  </si>
  <si>
    <t>в 5,2 раза</t>
  </si>
  <si>
    <t>в 8,6 раз</t>
  </si>
  <si>
    <t>в 4,9 раза</t>
  </si>
  <si>
    <t>в 5,5 раз</t>
  </si>
  <si>
    <t>Субсидии бюджетам городских округов на капитальный ремонт сетей водоснабжения, водоотведения, теплоснабжения</t>
  </si>
  <si>
    <t>2 02 29999 04 0004 150</t>
  </si>
  <si>
    <t>Субвенции бюджетам городских округов на выплату пособия педагогическим работникам муниципальных дошкольных и общеобразовательных организаций - молодым специалистам</t>
  </si>
  <si>
    <t>Субвенции бюджетам городских округов на выплату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</si>
  <si>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в 3,9 раз</t>
  </si>
  <si>
    <t>в 2,3 раза</t>
  </si>
  <si>
    <t>в 18,6 раз</t>
  </si>
  <si>
    <t>в 2,9 раз</t>
  </si>
  <si>
    <t xml:space="preserve">Исполнено за 1 квартал 2023 года </t>
  </si>
  <si>
    <t xml:space="preserve">Исполнено за 1 квартал 2024 года </t>
  </si>
  <si>
    <t>Отклонение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</si>
</sst>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#,##0.0\ &quot;₽&quot;"/>
  </numFmts>
  <fonts count="6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2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58" fillId="32" borderId="0" xfId="0" applyFont="1" applyFill="1" applyAlignment="1">
      <alignment vertical="center"/>
    </xf>
    <xf numFmtId="0" fontId="6" fillId="33" borderId="10" xfId="54" applyFont="1" applyFill="1" applyBorder="1" applyAlignment="1">
      <alignment horizontal="justify" vertical="top" wrapText="1"/>
      <protection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172" fontId="8" fillId="33" borderId="10" xfId="0" applyNumberFormat="1" applyFont="1" applyFill="1" applyBorder="1" applyAlignment="1">
      <alignment vertical="center"/>
    </xf>
    <xf numFmtId="175" fontId="6" fillId="33" borderId="10" xfId="0" applyNumberFormat="1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6" fontId="1" fillId="32" borderId="0" xfId="0" applyNumberFormat="1" applyFont="1" applyFill="1" applyAlignment="1">
      <alignment vertical="center"/>
    </xf>
    <xf numFmtId="176" fontId="58" fillId="32" borderId="0" xfId="0" applyNumberFormat="1" applyFont="1" applyFill="1" applyAlignment="1">
      <alignment vertical="center"/>
    </xf>
    <xf numFmtId="0" fontId="1" fillId="32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5" fontId="6" fillId="33" borderId="10" xfId="0" applyNumberFormat="1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 quotePrefix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center" wrapText="1"/>
    </xf>
    <xf numFmtId="175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 readingOrder="1"/>
    </xf>
    <xf numFmtId="49" fontId="18" fillId="0" borderId="12" xfId="0" applyNumberFormat="1" applyFont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 wrapText="1"/>
    </xf>
    <xf numFmtId="172" fontId="59" fillId="34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172" fontId="60" fillId="0" borderId="10" xfId="0" applyNumberFormat="1" applyFont="1" applyFill="1" applyBorder="1" applyAlignment="1">
      <alignment horizontal="right" vertical="center" wrapText="1"/>
    </xf>
    <xf numFmtId="172" fontId="60" fillId="0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72" fontId="9" fillId="0" borderId="0" xfId="0" applyNumberFormat="1" applyFont="1" applyFill="1" applyAlignment="1">
      <alignment/>
    </xf>
    <xf numFmtId="173" fontId="9" fillId="33" borderId="10" xfId="0" applyNumberFormat="1" applyFont="1" applyFill="1" applyBorder="1" applyAlignment="1">
      <alignment horizontal="right" vertical="center" wrapText="1"/>
    </xf>
    <xf numFmtId="173" fontId="8" fillId="33" borderId="10" xfId="0" applyNumberFormat="1" applyFont="1" applyFill="1" applyBorder="1" applyAlignment="1">
      <alignment horizontal="right" vertical="center" wrapText="1"/>
    </xf>
    <xf numFmtId="173" fontId="62" fillId="0" borderId="13" xfId="0" applyNumberFormat="1" applyFont="1" applyFill="1" applyBorder="1" applyAlignment="1" applyProtection="1">
      <alignment horizontal="right" vertical="center" wrapText="1"/>
      <protection/>
    </xf>
    <xf numFmtId="173" fontId="9" fillId="33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8" fillId="0" borderId="13" xfId="0" applyNumberFormat="1" applyFont="1" applyFill="1" applyBorder="1" applyAlignment="1">
      <alignment horizontal="right" vertical="center" wrapText="1"/>
    </xf>
    <xf numFmtId="173" fontId="8" fillId="33" borderId="13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173" fontId="8" fillId="35" borderId="10" xfId="0" applyNumberFormat="1" applyFont="1" applyFill="1" applyBorder="1" applyAlignment="1">
      <alignment horizontal="right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1"/>
  <sheetViews>
    <sheetView tabSelected="1" zoomScaleSheetLayoutView="110" workbookViewId="0" topLeftCell="A236">
      <selection activeCell="I240" sqref="I240"/>
    </sheetView>
  </sheetViews>
  <sheetFormatPr defaultColWidth="9.125" defaultRowHeight="12.75"/>
  <cols>
    <col min="1" max="1" width="65.50390625" style="1" customWidth="1"/>
    <col min="2" max="2" width="15.375" style="1" customWidth="1"/>
    <col min="3" max="4" width="16.50390625" style="1" customWidth="1"/>
    <col min="5" max="5" width="13.50390625" style="93" customWidth="1"/>
    <col min="6" max="6" width="17.50390625" style="1" hidden="1" customWidth="1"/>
    <col min="7" max="7" width="11.00390625" style="1" hidden="1" customWidth="1"/>
    <col min="8" max="8" width="4.00390625" style="1" hidden="1" customWidth="1"/>
    <col min="9" max="9" width="39.875" style="1" customWidth="1"/>
    <col min="10" max="16384" width="9.125" style="1" customWidth="1"/>
  </cols>
  <sheetData>
    <row r="1" spans="1:5" ht="48" customHeight="1">
      <c r="A1" s="107" t="s">
        <v>281</v>
      </c>
      <c r="B1" s="107"/>
      <c r="C1" s="107"/>
      <c r="D1" s="107"/>
      <c r="E1" s="107"/>
    </row>
    <row r="2" spans="1:5" s="2" customFormat="1" ht="30" customHeight="1">
      <c r="A2" s="33"/>
      <c r="B2" s="33"/>
      <c r="C2" s="34"/>
      <c r="D2" s="34"/>
      <c r="E2" s="64" t="s">
        <v>17</v>
      </c>
    </row>
    <row r="3" spans="1:5" s="2" customFormat="1" ht="23.25" customHeight="1">
      <c r="A3" s="105" t="s">
        <v>156</v>
      </c>
      <c r="B3" s="106" t="s">
        <v>306</v>
      </c>
      <c r="C3" s="106" t="s">
        <v>307</v>
      </c>
      <c r="D3" s="106" t="s">
        <v>308</v>
      </c>
      <c r="E3" s="106"/>
    </row>
    <row r="4" spans="1:5" s="3" customFormat="1" ht="32.25" customHeight="1">
      <c r="A4" s="105"/>
      <c r="B4" s="106"/>
      <c r="C4" s="106"/>
      <c r="D4" s="65" t="s">
        <v>157</v>
      </c>
      <c r="E4" s="90" t="s">
        <v>282</v>
      </c>
    </row>
    <row r="5" spans="1:5" s="2" customFormat="1" ht="13.5">
      <c r="A5" s="10">
        <v>1</v>
      </c>
      <c r="B5" s="10">
        <v>2</v>
      </c>
      <c r="C5" s="10">
        <v>3</v>
      </c>
      <c r="D5" s="10">
        <v>4</v>
      </c>
      <c r="E5" s="11">
        <v>5</v>
      </c>
    </row>
    <row r="6" spans="1:5" s="2" customFormat="1" ht="17.25">
      <c r="A6" s="38" t="s">
        <v>211</v>
      </c>
      <c r="B6" s="94">
        <f>SUM(B7:B8)</f>
        <v>228632.41999999998</v>
      </c>
      <c r="C6" s="6">
        <f>C7+C8</f>
        <v>386769.76</v>
      </c>
      <c r="D6" s="25">
        <f aca="true" t="shared" si="0" ref="D6:D71">C6-B6</f>
        <v>158137.34000000003</v>
      </c>
      <c r="E6" s="95">
        <f aca="true" t="shared" si="1" ref="E6:E71">D6/B6</f>
        <v>0.6916662999936756</v>
      </c>
    </row>
    <row r="7" spans="1:5" s="2" customFormat="1" ht="20.25" customHeight="1">
      <c r="A7" s="38" t="s">
        <v>42</v>
      </c>
      <c r="B7" s="6">
        <f>B9+B18+B23+B32+B37+B40</f>
        <v>187130.44</v>
      </c>
      <c r="C7" s="6">
        <f>C9+C18+C23+C32+C37+C40</f>
        <v>335999.4</v>
      </c>
      <c r="D7" s="25">
        <f t="shared" si="0"/>
        <v>148868.96000000002</v>
      </c>
      <c r="E7" s="95">
        <f t="shared" si="1"/>
        <v>0.7955357770761401</v>
      </c>
    </row>
    <row r="8" spans="1:5" s="2" customFormat="1" ht="20.25" customHeight="1">
      <c r="A8" s="38" t="s">
        <v>37</v>
      </c>
      <c r="B8" s="6">
        <f>B41+B54+B58+B61+B70+B125</f>
        <v>41501.979999999996</v>
      </c>
      <c r="C8" s="6">
        <f>C41+C54+C58+C61+C70+C125</f>
        <v>50770.36</v>
      </c>
      <c r="D8" s="25">
        <f t="shared" si="0"/>
        <v>9268.380000000005</v>
      </c>
      <c r="E8" s="95">
        <f t="shared" si="1"/>
        <v>0.2233238028643454</v>
      </c>
    </row>
    <row r="9" spans="1:5" s="2" customFormat="1" ht="24.75" customHeight="1">
      <c r="A9" s="39" t="s">
        <v>13</v>
      </c>
      <c r="B9" s="74">
        <f>B10</f>
        <v>113721</v>
      </c>
      <c r="C9" s="74">
        <f>C10</f>
        <v>237045.50000000003</v>
      </c>
      <c r="D9" s="25">
        <f t="shared" si="0"/>
        <v>123324.50000000003</v>
      </c>
      <c r="E9" s="95">
        <f t="shared" si="1"/>
        <v>1.0844479032016956</v>
      </c>
    </row>
    <row r="10" spans="1:5" s="2" customFormat="1" ht="27" customHeight="1">
      <c r="A10" s="40" t="s">
        <v>0</v>
      </c>
      <c r="B10" s="5">
        <f>B11+B12+B13+B14+B15+B16+B17</f>
        <v>113721</v>
      </c>
      <c r="C10" s="5">
        <f>C11+C12+C13+C14+C15+C16+C17</f>
        <v>237045.50000000003</v>
      </c>
      <c r="D10" s="7">
        <f t="shared" si="0"/>
        <v>123324.50000000003</v>
      </c>
      <c r="E10" s="95">
        <f t="shared" si="1"/>
        <v>1.0844479032016956</v>
      </c>
    </row>
    <row r="11" spans="1:5" s="2" customFormat="1" ht="126.75" customHeight="1">
      <c r="A11" s="41" t="s">
        <v>153</v>
      </c>
      <c r="B11" s="73">
        <v>106491.75</v>
      </c>
      <c r="C11" s="73">
        <v>213144.2</v>
      </c>
      <c r="D11" s="7">
        <f t="shared" si="0"/>
        <v>106652.45000000001</v>
      </c>
      <c r="E11" s="96">
        <f t="shared" si="1"/>
        <v>1.0015090370850326</v>
      </c>
    </row>
    <row r="12" spans="1:8" s="2" customFormat="1" ht="143.25" customHeight="1">
      <c r="A12" s="41" t="s">
        <v>69</v>
      </c>
      <c r="B12" s="73">
        <v>-46.4</v>
      </c>
      <c r="C12" s="73">
        <v>773.55</v>
      </c>
      <c r="D12" s="7">
        <f t="shared" si="0"/>
        <v>819.9499999999999</v>
      </c>
      <c r="E12" s="99" t="s">
        <v>289</v>
      </c>
      <c r="F12" s="30"/>
      <c r="G12" s="30"/>
      <c r="H12" s="30"/>
    </row>
    <row r="13" spans="1:8" s="2" customFormat="1" ht="82.5" customHeight="1">
      <c r="A13" s="41" t="s">
        <v>70</v>
      </c>
      <c r="B13" s="73">
        <v>464.65</v>
      </c>
      <c r="C13" s="73">
        <v>1112.25</v>
      </c>
      <c r="D13" s="7">
        <f t="shared" si="0"/>
        <v>647.6</v>
      </c>
      <c r="E13" s="99">
        <f t="shared" si="1"/>
        <v>1.3937372215646187</v>
      </c>
      <c r="F13" s="4"/>
      <c r="G13" s="4"/>
      <c r="H13" s="4"/>
    </row>
    <row r="14" spans="1:5" s="2" customFormat="1" ht="127.5" customHeight="1">
      <c r="A14" s="41" t="s">
        <v>71</v>
      </c>
      <c r="B14" s="73">
        <v>514.25</v>
      </c>
      <c r="C14" s="73">
        <v>38.4</v>
      </c>
      <c r="D14" s="7">
        <f t="shared" si="0"/>
        <v>-475.85</v>
      </c>
      <c r="E14" s="96">
        <f t="shared" si="1"/>
        <v>-0.9253281477880408</v>
      </c>
    </row>
    <row r="15" spans="1:9" s="2" customFormat="1" ht="161.25" customHeight="1">
      <c r="A15" s="20" t="s">
        <v>154</v>
      </c>
      <c r="B15" s="73">
        <v>-1977.6</v>
      </c>
      <c r="C15" s="73">
        <v>1226.7</v>
      </c>
      <c r="D15" s="7">
        <f t="shared" si="0"/>
        <v>3204.3</v>
      </c>
      <c r="E15" s="96">
        <f t="shared" si="1"/>
        <v>-1.6202973300970875</v>
      </c>
      <c r="F15" s="30"/>
      <c r="G15" s="30"/>
      <c r="H15" s="30"/>
      <c r="I15" s="29"/>
    </row>
    <row r="16" spans="1:9" s="2" customFormat="1" ht="51" customHeight="1">
      <c r="A16" s="20" t="s">
        <v>144</v>
      </c>
      <c r="B16" s="7">
        <v>5456</v>
      </c>
      <c r="C16" s="73">
        <v>12152.2</v>
      </c>
      <c r="D16" s="7">
        <f t="shared" si="0"/>
        <v>6696.200000000001</v>
      </c>
      <c r="E16" s="96" t="s">
        <v>253</v>
      </c>
      <c r="F16" s="30"/>
      <c r="G16" s="30"/>
      <c r="H16" s="30"/>
      <c r="I16" s="29"/>
    </row>
    <row r="17" spans="1:9" s="2" customFormat="1" ht="51.75" customHeight="1">
      <c r="A17" s="20" t="s">
        <v>145</v>
      </c>
      <c r="B17" s="7">
        <v>2818.35</v>
      </c>
      <c r="C17" s="73">
        <v>8598.2</v>
      </c>
      <c r="D17" s="7">
        <f t="shared" si="0"/>
        <v>5779.85</v>
      </c>
      <c r="E17" s="96" t="s">
        <v>253</v>
      </c>
      <c r="F17" s="30"/>
      <c r="G17" s="30"/>
      <c r="H17" s="30"/>
      <c r="I17" s="29"/>
    </row>
    <row r="18" spans="1:8" s="2" customFormat="1" ht="27">
      <c r="A18" s="39" t="s">
        <v>33</v>
      </c>
      <c r="B18" s="74">
        <f>SUM(B19:B22)</f>
        <v>1720.98</v>
      </c>
      <c r="C18" s="74">
        <f>SUM(C19:C22)</f>
        <v>1962.8</v>
      </c>
      <c r="D18" s="7">
        <f t="shared" si="0"/>
        <v>241.81999999999994</v>
      </c>
      <c r="E18" s="96">
        <f t="shared" si="1"/>
        <v>0.1405129635440272</v>
      </c>
      <c r="F18" s="29"/>
      <c r="G18" s="29"/>
      <c r="H18" s="29"/>
    </row>
    <row r="19" spans="1:5" s="2" customFormat="1" ht="114" customHeight="1">
      <c r="A19" s="18" t="s">
        <v>89</v>
      </c>
      <c r="B19" s="75">
        <v>884.74</v>
      </c>
      <c r="C19" s="75">
        <v>962.3</v>
      </c>
      <c r="D19" s="7">
        <f t="shared" si="0"/>
        <v>77.55999999999995</v>
      </c>
      <c r="E19" s="96">
        <f t="shared" si="1"/>
        <v>0.0876641725252616</v>
      </c>
    </row>
    <row r="20" spans="1:5" s="2" customFormat="1" ht="128.25" customHeight="1">
      <c r="A20" s="18" t="s">
        <v>91</v>
      </c>
      <c r="B20" s="5">
        <v>3.64</v>
      </c>
      <c r="C20" s="75">
        <v>5.1</v>
      </c>
      <c r="D20" s="7">
        <f t="shared" si="0"/>
        <v>1.4599999999999995</v>
      </c>
      <c r="E20" s="96">
        <f t="shared" si="1"/>
        <v>0.40109890109890095</v>
      </c>
    </row>
    <row r="21" spans="1:5" s="2" customFormat="1" ht="119.25" customHeight="1">
      <c r="A21" s="18" t="s">
        <v>90</v>
      </c>
      <c r="B21" s="5">
        <v>946</v>
      </c>
      <c r="C21" s="75">
        <v>1097.6</v>
      </c>
      <c r="D21" s="7">
        <f t="shared" si="0"/>
        <v>151.5999999999999</v>
      </c>
      <c r="E21" s="96">
        <f t="shared" si="1"/>
        <v>0.16025369978858342</v>
      </c>
    </row>
    <row r="22" spans="1:5" s="2" customFormat="1" ht="114" customHeight="1">
      <c r="A22" s="18" t="s">
        <v>143</v>
      </c>
      <c r="B22" s="5">
        <v>-113.4</v>
      </c>
      <c r="C22" s="75">
        <v>-102.2</v>
      </c>
      <c r="D22" s="7">
        <f t="shared" si="0"/>
        <v>11.200000000000003</v>
      </c>
      <c r="E22" s="96">
        <f t="shared" si="1"/>
        <v>-0.09876543209876545</v>
      </c>
    </row>
    <row r="23" spans="1:5" s="2" customFormat="1" ht="22.5" customHeight="1">
      <c r="A23" s="39" t="s">
        <v>4</v>
      </c>
      <c r="B23" s="74">
        <f>B24+B29+B31+B28+B30</f>
        <v>17338.8</v>
      </c>
      <c r="C23" s="74">
        <f>C24+C29+C31+C28+C30</f>
        <v>32256.800000000003</v>
      </c>
      <c r="D23" s="7">
        <f t="shared" si="0"/>
        <v>14918.000000000004</v>
      </c>
      <c r="E23" s="96">
        <f t="shared" si="1"/>
        <v>0.8603824947516555</v>
      </c>
    </row>
    <row r="24" spans="1:5" s="2" customFormat="1" ht="33.75" customHeight="1">
      <c r="A24" s="18" t="s">
        <v>67</v>
      </c>
      <c r="B24" s="74">
        <f>B25+B26+B27</f>
        <v>18807.750000000004</v>
      </c>
      <c r="C24" s="74">
        <f>C25+C26+C27</f>
        <v>24777.9</v>
      </c>
      <c r="D24" s="7">
        <f t="shared" si="0"/>
        <v>5970.149999999998</v>
      </c>
      <c r="E24" s="96">
        <f t="shared" si="1"/>
        <v>0.3174303146309365</v>
      </c>
    </row>
    <row r="25" spans="1:5" s="2" customFormat="1" ht="62.25">
      <c r="A25" s="42" t="s">
        <v>100</v>
      </c>
      <c r="B25" s="73">
        <v>12489.7</v>
      </c>
      <c r="C25" s="73">
        <v>16064.4</v>
      </c>
      <c r="D25" s="7">
        <f t="shared" si="0"/>
        <v>3574.699999999999</v>
      </c>
      <c r="E25" s="96">
        <f t="shared" si="1"/>
        <v>0.2862118385549692</v>
      </c>
    </row>
    <row r="26" spans="1:5" s="2" customFormat="1" ht="93">
      <c r="A26" s="43" t="s">
        <v>101</v>
      </c>
      <c r="B26" s="73">
        <v>6304.35</v>
      </c>
      <c r="C26" s="73">
        <v>8713.5</v>
      </c>
      <c r="D26" s="7">
        <f t="shared" si="0"/>
        <v>2409.1499999999996</v>
      </c>
      <c r="E26" s="96">
        <f t="shared" si="1"/>
        <v>0.3821409027100335</v>
      </c>
    </row>
    <row r="27" spans="1:5" s="2" customFormat="1" ht="46.5">
      <c r="A27" s="43" t="s">
        <v>252</v>
      </c>
      <c r="B27" s="73">
        <v>13.7</v>
      </c>
      <c r="C27" s="73">
        <v>0</v>
      </c>
      <c r="D27" s="7">
        <f t="shared" si="0"/>
        <v>-13.7</v>
      </c>
      <c r="E27" s="96" t="s">
        <v>253</v>
      </c>
    </row>
    <row r="28" spans="1:5" s="2" customFormat="1" ht="35.25" customHeight="1">
      <c r="A28" s="43" t="s">
        <v>163</v>
      </c>
      <c r="B28" s="73">
        <v>-462.4</v>
      </c>
      <c r="C28" s="73">
        <v>1</v>
      </c>
      <c r="D28" s="7">
        <f t="shared" si="0"/>
        <v>463.4</v>
      </c>
      <c r="E28" s="96">
        <f t="shared" si="1"/>
        <v>-1.0021626297577855</v>
      </c>
    </row>
    <row r="29" spans="1:5" s="2" customFormat="1" ht="75.75" customHeight="1">
      <c r="A29" s="43" t="s">
        <v>102</v>
      </c>
      <c r="B29" s="73">
        <v>-1136.4</v>
      </c>
      <c r="C29" s="73">
        <v>7261.5</v>
      </c>
      <c r="D29" s="7">
        <f t="shared" si="0"/>
        <v>8397.9</v>
      </c>
      <c r="E29" s="99" t="s">
        <v>290</v>
      </c>
    </row>
    <row r="30" spans="1:5" s="2" customFormat="1" ht="18" hidden="1">
      <c r="A30" s="43" t="s">
        <v>34</v>
      </c>
      <c r="B30" s="73"/>
      <c r="C30" s="73"/>
      <c r="D30" s="7">
        <f t="shared" si="0"/>
        <v>0</v>
      </c>
      <c r="E30" s="104" t="e">
        <f t="shared" si="1"/>
        <v>#DIV/0!</v>
      </c>
    </row>
    <row r="31" spans="1:5" s="2" customFormat="1" ht="56.25" customHeight="1">
      <c r="A31" s="43" t="s">
        <v>133</v>
      </c>
      <c r="B31" s="7">
        <v>129.85</v>
      </c>
      <c r="C31" s="73">
        <v>216.4</v>
      </c>
      <c r="D31" s="7">
        <f t="shared" si="0"/>
        <v>86.55000000000001</v>
      </c>
      <c r="E31" s="99">
        <f t="shared" si="1"/>
        <v>0.666538313438583</v>
      </c>
    </row>
    <row r="32" spans="1:5" s="2" customFormat="1" ht="17.25">
      <c r="A32" s="39" t="s">
        <v>5</v>
      </c>
      <c r="B32" s="6">
        <f>B33+B34</f>
        <v>52727.81</v>
      </c>
      <c r="C32" s="74">
        <f>C33+C34</f>
        <v>62110.100000000006</v>
      </c>
      <c r="D32" s="25">
        <f t="shared" si="0"/>
        <v>9382.290000000008</v>
      </c>
      <c r="E32" s="95">
        <f t="shared" si="1"/>
        <v>0.1779381696300303</v>
      </c>
    </row>
    <row r="33" spans="1:5" s="2" customFormat="1" ht="87.75" customHeight="1">
      <c r="A33" s="42" t="s">
        <v>68</v>
      </c>
      <c r="B33" s="7">
        <v>1319.4</v>
      </c>
      <c r="C33" s="73">
        <v>2389.8</v>
      </c>
      <c r="D33" s="7">
        <f t="shared" si="0"/>
        <v>1070.4</v>
      </c>
      <c r="E33" s="96">
        <f t="shared" si="1"/>
        <v>0.8112778535698044</v>
      </c>
    </row>
    <row r="34" spans="1:5" s="2" customFormat="1" ht="27" customHeight="1">
      <c r="A34" s="43" t="s">
        <v>10</v>
      </c>
      <c r="B34" s="7">
        <f>B35+B36</f>
        <v>51408.409999999996</v>
      </c>
      <c r="C34" s="73">
        <f>C35+C36</f>
        <v>59720.3</v>
      </c>
      <c r="D34" s="7">
        <f t="shared" si="0"/>
        <v>8311.890000000007</v>
      </c>
      <c r="E34" s="96">
        <f t="shared" si="1"/>
        <v>0.16168346774389653</v>
      </c>
    </row>
    <row r="35" spans="1:5" s="2" customFormat="1" ht="71.25" customHeight="1">
      <c r="A35" s="43" t="s">
        <v>92</v>
      </c>
      <c r="B35" s="7">
        <v>51567.95</v>
      </c>
      <c r="C35" s="73">
        <v>59369</v>
      </c>
      <c r="D35" s="7">
        <f t="shared" si="0"/>
        <v>7801.050000000003</v>
      </c>
      <c r="E35" s="96">
        <f t="shared" si="1"/>
        <v>0.1512771013778908</v>
      </c>
    </row>
    <row r="36" spans="1:5" s="2" customFormat="1" ht="68.25" customHeight="1">
      <c r="A36" s="43" t="s">
        <v>93</v>
      </c>
      <c r="B36" s="7">
        <v>-159.54</v>
      </c>
      <c r="C36" s="73">
        <v>351.3</v>
      </c>
      <c r="D36" s="7">
        <f t="shared" si="0"/>
        <v>510.84000000000003</v>
      </c>
      <c r="E36" s="96" t="s">
        <v>291</v>
      </c>
    </row>
    <row r="37" spans="1:5" s="2" customFormat="1" ht="23.25" customHeight="1">
      <c r="A37" s="39" t="s">
        <v>14</v>
      </c>
      <c r="B37" s="74">
        <f>B38+B39</f>
        <v>1609.4</v>
      </c>
      <c r="C37" s="74">
        <f>C38+C39</f>
        <v>2624.1</v>
      </c>
      <c r="D37" s="25">
        <f t="shared" si="0"/>
        <v>1014.6999999999998</v>
      </c>
      <c r="E37" s="95">
        <f t="shared" si="1"/>
        <v>0.630483409966447</v>
      </c>
    </row>
    <row r="38" spans="1:5" s="2" customFormat="1" ht="57" customHeight="1">
      <c r="A38" s="18" t="s">
        <v>283</v>
      </c>
      <c r="B38" s="27">
        <v>1609.4</v>
      </c>
      <c r="C38" s="76">
        <v>2624.1</v>
      </c>
      <c r="D38" s="7">
        <f t="shared" si="0"/>
        <v>1014.6999999999998</v>
      </c>
      <c r="E38" s="96">
        <f t="shared" si="1"/>
        <v>0.630483409966447</v>
      </c>
    </row>
    <row r="39" spans="1:5" s="2" customFormat="1" ht="35.25" customHeight="1" hidden="1">
      <c r="A39" s="43" t="s">
        <v>72</v>
      </c>
      <c r="B39" s="7">
        <v>0</v>
      </c>
      <c r="C39" s="73">
        <v>0</v>
      </c>
      <c r="D39" s="7">
        <f t="shared" si="0"/>
        <v>0</v>
      </c>
      <c r="E39" s="96" t="e">
        <f t="shared" si="1"/>
        <v>#DIV/0!</v>
      </c>
    </row>
    <row r="40" spans="1:5" s="2" customFormat="1" ht="46.5" customHeight="1">
      <c r="A40" s="103" t="s">
        <v>158</v>
      </c>
      <c r="B40" s="25">
        <v>12.45</v>
      </c>
      <c r="C40" s="78">
        <v>0.1</v>
      </c>
      <c r="D40" s="25">
        <f t="shared" si="0"/>
        <v>-12.35</v>
      </c>
      <c r="E40" s="95" t="s">
        <v>253</v>
      </c>
    </row>
    <row r="41" spans="1:7" s="2" customFormat="1" ht="52.5" customHeight="1">
      <c r="A41" s="12" t="s">
        <v>1</v>
      </c>
      <c r="B41" s="74">
        <f>B42+B46+B48</f>
        <v>28917.78</v>
      </c>
      <c r="C41" s="74">
        <f>C42+C46+C48</f>
        <v>39802.9</v>
      </c>
      <c r="D41" s="86">
        <f t="shared" si="0"/>
        <v>10885.120000000003</v>
      </c>
      <c r="E41" s="98">
        <f t="shared" si="1"/>
        <v>0.3764161702592662</v>
      </c>
      <c r="F41" s="4"/>
      <c r="G41" s="4"/>
    </row>
    <row r="42" spans="1:5" s="2" customFormat="1" ht="93.75" customHeight="1">
      <c r="A42" s="45" t="s">
        <v>75</v>
      </c>
      <c r="B42" s="5">
        <f>B43+B44+B45</f>
        <v>25614.38</v>
      </c>
      <c r="C42" s="75">
        <f>C43+C44+C45</f>
        <v>36951.42</v>
      </c>
      <c r="D42" s="7">
        <f t="shared" si="0"/>
        <v>11337.039999999997</v>
      </c>
      <c r="E42" s="96">
        <f t="shared" si="1"/>
        <v>0.4426045057502855</v>
      </c>
    </row>
    <row r="43" spans="1:5" s="2" customFormat="1" ht="81" customHeight="1">
      <c r="A43" s="46" t="s">
        <v>73</v>
      </c>
      <c r="B43" s="5">
        <v>11307.34</v>
      </c>
      <c r="C43" s="75">
        <v>13448.05</v>
      </c>
      <c r="D43" s="7">
        <f t="shared" si="0"/>
        <v>2140.709999999999</v>
      </c>
      <c r="E43" s="96">
        <f t="shared" si="1"/>
        <v>0.18932038834951448</v>
      </c>
    </row>
    <row r="44" spans="1:5" s="2" customFormat="1" ht="84" customHeight="1">
      <c r="A44" s="47" t="s">
        <v>74</v>
      </c>
      <c r="B44" s="7">
        <v>9034.74</v>
      </c>
      <c r="C44" s="73">
        <v>19073.45</v>
      </c>
      <c r="D44" s="7">
        <f t="shared" si="0"/>
        <v>10038.710000000001</v>
      </c>
      <c r="E44" s="96">
        <f t="shared" si="1"/>
        <v>1.1111232863369618</v>
      </c>
    </row>
    <row r="45" spans="1:5" s="2" customFormat="1" ht="45.75" customHeight="1">
      <c r="A45" s="48" t="s">
        <v>76</v>
      </c>
      <c r="B45" s="7">
        <v>5272.3</v>
      </c>
      <c r="C45" s="73">
        <v>4429.92</v>
      </c>
      <c r="D45" s="7">
        <f t="shared" si="0"/>
        <v>-842.3800000000001</v>
      </c>
      <c r="E45" s="96">
        <f t="shared" si="1"/>
        <v>-0.15977467139578552</v>
      </c>
    </row>
    <row r="46" spans="1:5" s="2" customFormat="1" ht="39.75" customHeight="1">
      <c r="A46" s="43" t="s">
        <v>16</v>
      </c>
      <c r="B46" s="5">
        <f>B47</f>
        <v>0</v>
      </c>
      <c r="C46" s="75">
        <f>C47</f>
        <v>0</v>
      </c>
      <c r="D46" s="7">
        <f t="shared" si="0"/>
        <v>0</v>
      </c>
      <c r="E46" s="96" t="s">
        <v>253</v>
      </c>
    </row>
    <row r="47" spans="1:5" s="2" customFormat="1" ht="74.25" customHeight="1">
      <c r="A47" s="49" t="s">
        <v>39</v>
      </c>
      <c r="B47" s="5">
        <v>0</v>
      </c>
      <c r="C47" s="75">
        <v>0</v>
      </c>
      <c r="D47" s="7">
        <f t="shared" si="0"/>
        <v>0</v>
      </c>
      <c r="E47" s="96" t="s">
        <v>253</v>
      </c>
    </row>
    <row r="48" spans="1:5" s="2" customFormat="1" ht="93.75" customHeight="1">
      <c r="A48" s="43" t="s">
        <v>84</v>
      </c>
      <c r="B48" s="5">
        <f>B49+B51+B50</f>
        <v>3303.3999999999996</v>
      </c>
      <c r="C48" s="5">
        <f>C49+C51+C50</f>
        <v>2851.48</v>
      </c>
      <c r="D48" s="7">
        <f t="shared" si="0"/>
        <v>-451.9199999999996</v>
      </c>
      <c r="E48" s="96">
        <f t="shared" si="1"/>
        <v>-0.13680450444996053</v>
      </c>
    </row>
    <row r="49" spans="1:5" s="2" customFormat="1" ht="78.75" customHeight="1">
      <c r="A49" s="50" t="s">
        <v>105</v>
      </c>
      <c r="B49" s="7">
        <v>2569.2</v>
      </c>
      <c r="C49" s="73">
        <v>1880.5</v>
      </c>
      <c r="D49" s="7">
        <f t="shared" si="0"/>
        <v>-688.6999999999998</v>
      </c>
      <c r="E49" s="96">
        <f t="shared" si="1"/>
        <v>-0.2680600965281021</v>
      </c>
    </row>
    <row r="50" spans="1:5" s="2" customFormat="1" ht="78.75" customHeight="1">
      <c r="A50" s="50" t="s">
        <v>176</v>
      </c>
      <c r="B50" s="7">
        <v>0</v>
      </c>
      <c r="C50" s="73">
        <v>24.7</v>
      </c>
      <c r="D50" s="7">
        <f>C50-B50</f>
        <v>24.7</v>
      </c>
      <c r="E50" s="96" t="s">
        <v>253</v>
      </c>
    </row>
    <row r="51" spans="1:5" s="2" customFormat="1" ht="109.5" customHeight="1">
      <c r="A51" s="48" t="s">
        <v>212</v>
      </c>
      <c r="B51" s="23">
        <f>B52+B53</f>
        <v>734.2</v>
      </c>
      <c r="C51" s="73">
        <f>C52+C53</f>
        <v>946.2800000000001</v>
      </c>
      <c r="D51" s="7">
        <f t="shared" si="0"/>
        <v>212.08000000000004</v>
      </c>
      <c r="E51" s="96">
        <f t="shared" si="1"/>
        <v>0.28885862162898396</v>
      </c>
    </row>
    <row r="52" spans="1:5" s="2" customFormat="1" ht="106.5" customHeight="1">
      <c r="A52" s="51" t="s">
        <v>77</v>
      </c>
      <c r="B52" s="7">
        <v>543.2</v>
      </c>
      <c r="C52" s="73">
        <v>731.94</v>
      </c>
      <c r="D52" s="7">
        <f t="shared" si="0"/>
        <v>188.74</v>
      </c>
      <c r="E52" s="96">
        <f t="shared" si="1"/>
        <v>0.34745949926362296</v>
      </c>
    </row>
    <row r="53" spans="1:5" s="2" customFormat="1" ht="103.5" customHeight="1">
      <c r="A53" s="50" t="s">
        <v>78</v>
      </c>
      <c r="B53" s="7">
        <v>191</v>
      </c>
      <c r="C53" s="73">
        <v>214.34</v>
      </c>
      <c r="D53" s="7">
        <f t="shared" si="0"/>
        <v>23.340000000000003</v>
      </c>
      <c r="E53" s="96">
        <f t="shared" si="1"/>
        <v>0.12219895287958117</v>
      </c>
    </row>
    <row r="54" spans="1:5" s="2" customFormat="1" ht="35.25" customHeight="1">
      <c r="A54" s="12" t="s">
        <v>15</v>
      </c>
      <c r="B54" s="74">
        <f>B55+B56+B57</f>
        <v>570.5</v>
      </c>
      <c r="C54" s="6">
        <f>C55+C56+C57</f>
        <v>1344.14</v>
      </c>
      <c r="D54" s="25">
        <f t="shared" si="0"/>
        <v>773.6400000000001</v>
      </c>
      <c r="E54" s="96">
        <f t="shared" si="1"/>
        <v>1.356073619631902</v>
      </c>
    </row>
    <row r="55" spans="1:5" s="2" customFormat="1" ht="78" customHeight="1">
      <c r="A55" s="43" t="s">
        <v>87</v>
      </c>
      <c r="B55" s="7">
        <v>28.4</v>
      </c>
      <c r="C55" s="73">
        <v>37.15</v>
      </c>
      <c r="D55" s="7">
        <f t="shared" si="0"/>
        <v>8.75</v>
      </c>
      <c r="E55" s="96">
        <f t="shared" si="1"/>
        <v>0.3080985915492958</v>
      </c>
    </row>
    <row r="56" spans="1:5" s="2" customFormat="1" ht="66" customHeight="1">
      <c r="A56" s="43" t="s">
        <v>85</v>
      </c>
      <c r="B56" s="7">
        <v>31.1</v>
      </c>
      <c r="C56" s="73">
        <v>1285.45</v>
      </c>
      <c r="D56" s="7">
        <f t="shared" si="0"/>
        <v>1254.3500000000001</v>
      </c>
      <c r="E56" s="99" t="s">
        <v>287</v>
      </c>
    </row>
    <row r="57" spans="1:5" s="2" customFormat="1" ht="66.75" customHeight="1">
      <c r="A57" s="43" t="s">
        <v>86</v>
      </c>
      <c r="B57" s="7">
        <v>511</v>
      </c>
      <c r="C57" s="73">
        <v>21.54</v>
      </c>
      <c r="D57" s="7">
        <f t="shared" si="0"/>
        <v>-489.46</v>
      </c>
      <c r="E57" s="96">
        <f t="shared" si="1"/>
        <v>-0.9578473581213307</v>
      </c>
    </row>
    <row r="58" spans="1:5" s="2" customFormat="1" ht="35.25" customHeight="1">
      <c r="A58" s="52" t="s">
        <v>61</v>
      </c>
      <c r="B58" s="78">
        <f>B59+B60</f>
        <v>15.7</v>
      </c>
      <c r="C58" s="78">
        <f>C59+C60</f>
        <v>927.48</v>
      </c>
      <c r="D58" s="25">
        <f t="shared" si="0"/>
        <v>911.78</v>
      </c>
      <c r="E58" s="100" t="s">
        <v>293</v>
      </c>
    </row>
    <row r="59" spans="1:5" s="2" customFormat="1" ht="32.25" customHeight="1">
      <c r="A59" s="53" t="s">
        <v>62</v>
      </c>
      <c r="B59" s="23">
        <v>0.5</v>
      </c>
      <c r="C59" s="77">
        <v>853.24</v>
      </c>
      <c r="D59" s="7">
        <f t="shared" si="0"/>
        <v>852.74</v>
      </c>
      <c r="E59" s="99" t="s">
        <v>292</v>
      </c>
    </row>
    <row r="60" spans="1:5" s="2" customFormat="1" ht="32.25" customHeight="1">
      <c r="A60" s="53" t="s">
        <v>129</v>
      </c>
      <c r="B60" s="23">
        <v>15.2</v>
      </c>
      <c r="C60" s="77">
        <v>74.24</v>
      </c>
      <c r="D60" s="7">
        <f t="shared" si="0"/>
        <v>59.03999999999999</v>
      </c>
      <c r="E60" s="96" t="s">
        <v>302</v>
      </c>
    </row>
    <row r="61" spans="1:5" s="2" customFormat="1" ht="27">
      <c r="A61" s="13" t="s">
        <v>11</v>
      </c>
      <c r="B61" s="6">
        <f>B62+B64+B66</f>
        <v>4280.4</v>
      </c>
      <c r="C61" s="74">
        <f>C62+C64+C66+C69</f>
        <v>7186.240000000001</v>
      </c>
      <c r="D61" s="25">
        <f t="shared" si="0"/>
        <v>2905.840000000001</v>
      </c>
      <c r="E61" s="95">
        <f t="shared" si="1"/>
        <v>0.6788711335389219</v>
      </c>
    </row>
    <row r="62" spans="1:9" s="2" customFormat="1" ht="27" customHeight="1">
      <c r="A62" s="17" t="s">
        <v>12</v>
      </c>
      <c r="B62" s="5">
        <f>B63</f>
        <v>2211.9</v>
      </c>
      <c r="C62" s="75">
        <f>C63</f>
        <v>1799.34</v>
      </c>
      <c r="D62" s="7">
        <f t="shared" si="0"/>
        <v>-412.5600000000002</v>
      </c>
      <c r="E62" s="96">
        <f t="shared" si="1"/>
        <v>-0.18651837786518385</v>
      </c>
      <c r="H62" s="22"/>
      <c r="I62" s="22"/>
    </row>
    <row r="63" spans="1:5" s="2" customFormat="1" ht="33" customHeight="1">
      <c r="A63" s="26" t="s">
        <v>88</v>
      </c>
      <c r="B63" s="7">
        <v>2211.9</v>
      </c>
      <c r="C63" s="73">
        <v>1799.34</v>
      </c>
      <c r="D63" s="7">
        <f t="shared" si="0"/>
        <v>-412.5600000000002</v>
      </c>
      <c r="E63" s="96">
        <f t="shared" si="1"/>
        <v>-0.18651837786518385</v>
      </c>
    </row>
    <row r="64" spans="1:8" s="2" customFormat="1" ht="99.75" customHeight="1">
      <c r="A64" s="54" t="s">
        <v>79</v>
      </c>
      <c r="B64" s="5">
        <f>B65</f>
        <v>1928.3</v>
      </c>
      <c r="C64" s="5">
        <f>C65</f>
        <v>4517.3</v>
      </c>
      <c r="D64" s="7">
        <f t="shared" si="0"/>
        <v>2589</v>
      </c>
      <c r="E64" s="96">
        <f t="shared" si="1"/>
        <v>1.3426334076647826</v>
      </c>
      <c r="H64" s="22"/>
    </row>
    <row r="65" spans="1:9" s="2" customFormat="1" ht="99.75" customHeight="1">
      <c r="A65" s="55" t="s">
        <v>80</v>
      </c>
      <c r="B65" s="7">
        <v>1928.3</v>
      </c>
      <c r="C65" s="73">
        <v>4517.3</v>
      </c>
      <c r="D65" s="73">
        <f t="shared" si="0"/>
        <v>2589</v>
      </c>
      <c r="E65" s="99">
        <f t="shared" si="1"/>
        <v>1.3426334076647826</v>
      </c>
      <c r="I65" s="22"/>
    </row>
    <row r="66" spans="1:5" s="2" customFormat="1" ht="42" customHeight="1">
      <c r="A66" s="17" t="s">
        <v>81</v>
      </c>
      <c r="B66" s="5">
        <f>B67+B68</f>
        <v>140.2</v>
      </c>
      <c r="C66" s="75">
        <f>C67+C68</f>
        <v>869.6</v>
      </c>
      <c r="D66" s="73">
        <f t="shared" si="0"/>
        <v>729.4000000000001</v>
      </c>
      <c r="E66" s="99" t="s">
        <v>294</v>
      </c>
    </row>
    <row r="67" spans="1:5" s="2" customFormat="1" ht="56.25" customHeight="1">
      <c r="A67" s="56" t="s">
        <v>82</v>
      </c>
      <c r="B67" s="5">
        <v>140.2</v>
      </c>
      <c r="C67" s="75">
        <v>869.6</v>
      </c>
      <c r="D67" s="73">
        <f t="shared" si="0"/>
        <v>729.4000000000001</v>
      </c>
      <c r="E67" s="99" t="s">
        <v>294</v>
      </c>
    </row>
    <row r="68" spans="1:5" s="2" customFormat="1" ht="63" customHeight="1" hidden="1">
      <c r="A68" s="56" t="s">
        <v>166</v>
      </c>
      <c r="B68" s="5">
        <v>0</v>
      </c>
      <c r="C68" s="75"/>
      <c r="D68" s="73">
        <f t="shared" si="0"/>
        <v>0</v>
      </c>
      <c r="E68" s="99" t="s">
        <v>279</v>
      </c>
    </row>
    <row r="69" spans="1:5" s="2" customFormat="1" ht="82.5" customHeight="1" hidden="1">
      <c r="A69" s="71" t="s">
        <v>250</v>
      </c>
      <c r="B69" s="5">
        <v>0</v>
      </c>
      <c r="C69" s="75"/>
      <c r="D69" s="73">
        <f t="shared" si="0"/>
        <v>0</v>
      </c>
      <c r="E69" s="99" t="s">
        <v>253</v>
      </c>
    </row>
    <row r="70" spans="1:5" s="2" customFormat="1" ht="24.75" customHeight="1">
      <c r="A70" s="88" t="s">
        <v>9</v>
      </c>
      <c r="B70" s="6">
        <f>B71+B75+B79+B85+B87+B90+B94+B99+B103+B109+B108+B113+B115+B123+B82+B97</f>
        <v>4356.4</v>
      </c>
      <c r="C70" s="74">
        <f>C71+C75+C79+C82+C85+C87+C90+C94+C95+C99+C103+C108+C109+C113+C115+C123</f>
        <v>1268</v>
      </c>
      <c r="D70" s="78">
        <f t="shared" si="0"/>
        <v>-3088.3999999999996</v>
      </c>
      <c r="E70" s="100">
        <f t="shared" si="1"/>
        <v>-0.708933982187127</v>
      </c>
    </row>
    <row r="71" spans="1:7" s="2" customFormat="1" ht="151.5" customHeight="1">
      <c r="A71" s="16" t="s">
        <v>53</v>
      </c>
      <c r="B71" s="74">
        <f>B72+B73+B74</f>
        <v>1.85</v>
      </c>
      <c r="C71" s="74">
        <f>C72+C74</f>
        <v>0.8</v>
      </c>
      <c r="D71" s="78">
        <f t="shared" si="0"/>
        <v>-1.05</v>
      </c>
      <c r="E71" s="100">
        <f t="shared" si="1"/>
        <v>-0.5675675675675675</v>
      </c>
      <c r="F71" s="79"/>
      <c r="G71" s="79"/>
    </row>
    <row r="72" spans="1:7" s="2" customFormat="1" ht="54" customHeight="1">
      <c r="A72" s="15" t="s">
        <v>54</v>
      </c>
      <c r="B72" s="75">
        <v>1.85</v>
      </c>
      <c r="C72" s="75">
        <v>0.8</v>
      </c>
      <c r="D72" s="73">
        <f aca="true" t="shared" si="2" ref="D72:D145">C72-B72</f>
        <v>-1.05</v>
      </c>
      <c r="E72" s="99">
        <f>D72/B72</f>
        <v>-0.5675675675675675</v>
      </c>
      <c r="F72" s="108" t="s">
        <v>177</v>
      </c>
      <c r="G72" s="108"/>
    </row>
    <row r="73" spans="1:7" s="2" customFormat="1" ht="44.25" customHeight="1" hidden="1">
      <c r="A73" s="15" t="s">
        <v>270</v>
      </c>
      <c r="B73" s="75">
        <v>0</v>
      </c>
      <c r="C73" s="75"/>
      <c r="D73" s="87" t="s">
        <v>253</v>
      </c>
      <c r="E73" s="101" t="s">
        <v>253</v>
      </c>
      <c r="F73" s="80"/>
      <c r="G73" s="80"/>
    </row>
    <row r="74" spans="1:7" s="2" customFormat="1" ht="27.75" customHeight="1" hidden="1">
      <c r="A74" s="15" t="s">
        <v>51</v>
      </c>
      <c r="B74" s="75">
        <v>0</v>
      </c>
      <c r="C74" s="75"/>
      <c r="D74" s="73">
        <f t="shared" si="2"/>
        <v>0</v>
      </c>
      <c r="E74" s="97" t="s">
        <v>173</v>
      </c>
      <c r="F74" s="108" t="s">
        <v>178</v>
      </c>
      <c r="G74" s="108"/>
    </row>
    <row r="75" spans="1:5" s="2" customFormat="1" ht="112.5" customHeight="1">
      <c r="A75" s="16" t="s">
        <v>63</v>
      </c>
      <c r="B75" s="74">
        <f>B76+B78+B77</f>
        <v>2.5</v>
      </c>
      <c r="C75" s="74">
        <f>C76+C78+C77</f>
        <v>2.45</v>
      </c>
      <c r="D75" s="25">
        <f t="shared" si="2"/>
        <v>-0.04999999999999982</v>
      </c>
      <c r="E75" s="95">
        <f>D75/B75</f>
        <v>-0.019999999999999928</v>
      </c>
    </row>
    <row r="76" spans="1:7" s="2" customFormat="1" ht="51" customHeight="1">
      <c r="A76" s="35" t="s">
        <v>59</v>
      </c>
      <c r="B76" s="27">
        <v>2.25</v>
      </c>
      <c r="C76" s="76">
        <v>0</v>
      </c>
      <c r="D76" s="7">
        <f t="shared" si="2"/>
        <v>-2.25</v>
      </c>
      <c r="E76" s="96">
        <f>D76/B76</f>
        <v>-1</v>
      </c>
      <c r="F76" s="109" t="s">
        <v>180</v>
      </c>
      <c r="G76" s="109"/>
    </row>
    <row r="77" spans="1:7" s="2" customFormat="1" ht="108.75">
      <c r="A77" s="24" t="s">
        <v>254</v>
      </c>
      <c r="B77" s="27">
        <v>0</v>
      </c>
      <c r="C77" s="76">
        <v>2.45</v>
      </c>
      <c r="D77" s="7">
        <f t="shared" si="2"/>
        <v>2.45</v>
      </c>
      <c r="E77" s="96" t="s">
        <v>253</v>
      </c>
      <c r="F77" s="110" t="s">
        <v>255</v>
      </c>
      <c r="G77" s="111"/>
    </row>
    <row r="78" spans="1:7" s="2" customFormat="1" ht="28.5" customHeight="1">
      <c r="A78" s="24" t="s">
        <v>51</v>
      </c>
      <c r="B78" s="76">
        <v>0.25</v>
      </c>
      <c r="C78" s="76">
        <v>0</v>
      </c>
      <c r="D78" s="7">
        <f t="shared" si="2"/>
        <v>-0.25</v>
      </c>
      <c r="E78" s="96">
        <f>D78/B78</f>
        <v>-1</v>
      </c>
      <c r="F78" s="109" t="s">
        <v>179</v>
      </c>
      <c r="G78" s="109"/>
    </row>
    <row r="79" spans="1:5" s="2" customFormat="1" ht="78.75" customHeight="1">
      <c r="A79" s="21" t="s">
        <v>182</v>
      </c>
      <c r="B79" s="81">
        <f>B80+B81</f>
        <v>1.05</v>
      </c>
      <c r="C79" s="81">
        <f>C80+C81</f>
        <v>0</v>
      </c>
      <c r="D79" s="7">
        <f t="shared" si="2"/>
        <v>-1.05</v>
      </c>
      <c r="E79" s="96">
        <f>D79/B79</f>
        <v>-1</v>
      </c>
    </row>
    <row r="80" spans="1:7" s="2" customFormat="1" ht="18">
      <c r="A80" s="15" t="s">
        <v>60</v>
      </c>
      <c r="B80" s="75">
        <v>1.05</v>
      </c>
      <c r="C80" s="75">
        <v>0</v>
      </c>
      <c r="D80" s="7">
        <f t="shared" si="2"/>
        <v>-1.05</v>
      </c>
      <c r="E80" s="96">
        <f>D80/B80</f>
        <v>-1</v>
      </c>
      <c r="F80" s="109" t="s">
        <v>181</v>
      </c>
      <c r="G80" s="109"/>
    </row>
    <row r="81" spans="1:7" s="2" customFormat="1" ht="33" customHeight="1" hidden="1">
      <c r="A81" s="15" t="s">
        <v>183</v>
      </c>
      <c r="B81" s="75">
        <v>0</v>
      </c>
      <c r="C81" s="75"/>
      <c r="D81" s="7">
        <f>C81-B81</f>
        <v>0</v>
      </c>
      <c r="E81" s="96" t="e">
        <f aca="true" t="shared" si="3" ref="E81:E92">D81/B81</f>
        <v>#DIV/0!</v>
      </c>
      <c r="F81" s="109" t="s">
        <v>184</v>
      </c>
      <c r="G81" s="109"/>
    </row>
    <row r="82" spans="1:5" s="2" customFormat="1" ht="101.25" customHeight="1" hidden="1">
      <c r="A82" s="21" t="s">
        <v>174</v>
      </c>
      <c r="B82" s="81">
        <f>B83+B84</f>
        <v>0</v>
      </c>
      <c r="C82" s="28">
        <f>C83+C84</f>
        <v>0</v>
      </c>
      <c r="D82" s="25">
        <f>C82-B82</f>
        <v>0</v>
      </c>
      <c r="E82" s="95" t="e">
        <f t="shared" si="3"/>
        <v>#DIV/0!</v>
      </c>
    </row>
    <row r="83" spans="1:7" s="2" customFormat="1" ht="51" customHeight="1" hidden="1">
      <c r="A83" s="15" t="s">
        <v>175</v>
      </c>
      <c r="B83" s="75"/>
      <c r="C83" s="75"/>
      <c r="D83" s="73">
        <f>C83-B83</f>
        <v>0</v>
      </c>
      <c r="E83" s="96" t="e">
        <f t="shared" si="3"/>
        <v>#DIV/0!</v>
      </c>
      <c r="F83" s="109" t="s">
        <v>186</v>
      </c>
      <c r="G83" s="109"/>
    </row>
    <row r="84" spans="1:7" s="2" customFormat="1" ht="24" customHeight="1" hidden="1">
      <c r="A84" s="24" t="s">
        <v>83</v>
      </c>
      <c r="B84" s="75"/>
      <c r="C84" s="75"/>
      <c r="D84" s="73">
        <f>C84-B84</f>
        <v>0</v>
      </c>
      <c r="E84" s="96" t="e">
        <f t="shared" si="3"/>
        <v>#DIV/0!</v>
      </c>
      <c r="F84" s="109" t="s">
        <v>185</v>
      </c>
      <c r="G84" s="109"/>
    </row>
    <row r="85" spans="1:5" s="2" customFormat="1" ht="96.75" customHeight="1" hidden="1">
      <c r="A85" s="21" t="s">
        <v>131</v>
      </c>
      <c r="B85" s="81">
        <f>B86</f>
        <v>0</v>
      </c>
      <c r="C85" s="81">
        <f>C86</f>
        <v>0</v>
      </c>
      <c r="D85" s="73">
        <f t="shared" si="2"/>
        <v>0</v>
      </c>
      <c r="E85" s="96" t="e">
        <f t="shared" si="3"/>
        <v>#DIV/0!</v>
      </c>
    </row>
    <row r="86" spans="1:7" s="2" customFormat="1" ht="28.5" customHeight="1" hidden="1">
      <c r="A86" s="24" t="s">
        <v>83</v>
      </c>
      <c r="B86" s="76"/>
      <c r="C86" s="76"/>
      <c r="D86" s="73">
        <f t="shared" si="2"/>
        <v>0</v>
      </c>
      <c r="E86" s="96" t="e">
        <f t="shared" si="3"/>
        <v>#DIV/0!</v>
      </c>
      <c r="F86" s="109" t="s">
        <v>187</v>
      </c>
      <c r="G86" s="109"/>
    </row>
    <row r="87" spans="1:5" s="2" customFormat="1" ht="113.25" customHeight="1">
      <c r="A87" s="21" t="s">
        <v>65</v>
      </c>
      <c r="B87" s="81">
        <f>B88+B89</f>
        <v>2</v>
      </c>
      <c r="C87" s="81">
        <f>C88+C89</f>
        <v>19.15</v>
      </c>
      <c r="D87" s="78">
        <f t="shared" si="2"/>
        <v>17.15</v>
      </c>
      <c r="E87" s="95" t="s">
        <v>295</v>
      </c>
    </row>
    <row r="88" spans="1:7" s="2" customFormat="1" ht="45" customHeight="1">
      <c r="A88" s="24" t="s">
        <v>66</v>
      </c>
      <c r="B88" s="82">
        <v>0</v>
      </c>
      <c r="C88" s="82">
        <v>7.45</v>
      </c>
      <c r="D88" s="73">
        <f t="shared" si="2"/>
        <v>7.45</v>
      </c>
      <c r="E88" s="96" t="s">
        <v>253</v>
      </c>
      <c r="F88" s="109" t="s">
        <v>188</v>
      </c>
      <c r="G88" s="109"/>
    </row>
    <row r="89" spans="1:7" s="2" customFormat="1" ht="27.75" customHeight="1">
      <c r="A89" s="24" t="s">
        <v>51</v>
      </c>
      <c r="B89" s="76">
        <v>2</v>
      </c>
      <c r="C89" s="76">
        <v>11.7</v>
      </c>
      <c r="D89" s="73">
        <f t="shared" si="2"/>
        <v>9.7</v>
      </c>
      <c r="E89" s="96" t="s">
        <v>296</v>
      </c>
      <c r="F89" s="109" t="s">
        <v>189</v>
      </c>
      <c r="G89" s="109"/>
    </row>
    <row r="90" spans="1:5" s="2" customFormat="1" ht="142.5" customHeight="1">
      <c r="A90" s="16" t="s">
        <v>48</v>
      </c>
      <c r="B90" s="74">
        <f>B91+B92+B93</f>
        <v>5.300000000000001</v>
      </c>
      <c r="C90" s="74">
        <f>C91+C92+C93</f>
        <v>6.4</v>
      </c>
      <c r="D90" s="78">
        <f t="shared" si="2"/>
        <v>1.0999999999999996</v>
      </c>
      <c r="E90" s="95">
        <f t="shared" si="3"/>
        <v>0.20754716981132065</v>
      </c>
    </row>
    <row r="91" spans="1:7" s="2" customFormat="1" ht="39.75" customHeight="1">
      <c r="A91" s="57" t="s">
        <v>50</v>
      </c>
      <c r="B91" s="75">
        <v>2.7</v>
      </c>
      <c r="C91" s="75">
        <v>3.3</v>
      </c>
      <c r="D91" s="7">
        <f t="shared" si="2"/>
        <v>0.5999999999999996</v>
      </c>
      <c r="E91" s="96">
        <f t="shared" si="3"/>
        <v>0.22222222222222207</v>
      </c>
      <c r="F91" s="109" t="s">
        <v>190</v>
      </c>
      <c r="G91" s="109"/>
    </row>
    <row r="92" spans="1:7" s="2" customFormat="1" ht="36.75" customHeight="1">
      <c r="A92" s="15" t="s">
        <v>52</v>
      </c>
      <c r="B92" s="75">
        <v>2.6</v>
      </c>
      <c r="C92" s="75">
        <v>3.1</v>
      </c>
      <c r="D92" s="7">
        <f t="shared" si="2"/>
        <v>0.5</v>
      </c>
      <c r="E92" s="96">
        <f t="shared" si="3"/>
        <v>0.1923076923076923</v>
      </c>
      <c r="F92" s="109" t="s">
        <v>191</v>
      </c>
      <c r="G92" s="109"/>
    </row>
    <row r="93" spans="1:7" s="2" customFormat="1" ht="36.75" customHeight="1" hidden="1">
      <c r="A93" s="24" t="s">
        <v>51</v>
      </c>
      <c r="B93" s="75"/>
      <c r="C93" s="75"/>
      <c r="D93" s="7">
        <f>C93-B93</f>
        <v>0</v>
      </c>
      <c r="E93" s="96" t="s">
        <v>280</v>
      </c>
      <c r="F93" s="109" t="s">
        <v>192</v>
      </c>
      <c r="G93" s="109"/>
    </row>
    <row r="94" spans="1:7" s="2" customFormat="1" ht="127.5" customHeight="1">
      <c r="A94" s="16" t="s">
        <v>49</v>
      </c>
      <c r="B94" s="74">
        <v>0</v>
      </c>
      <c r="C94" s="74">
        <v>15</v>
      </c>
      <c r="D94" s="25">
        <f t="shared" si="2"/>
        <v>15</v>
      </c>
      <c r="E94" s="95" t="s">
        <v>253</v>
      </c>
      <c r="F94" s="109" t="s">
        <v>193</v>
      </c>
      <c r="G94" s="109"/>
    </row>
    <row r="95" spans="1:5" s="2" customFormat="1" ht="96.75" customHeight="1">
      <c r="A95" s="16" t="s">
        <v>160</v>
      </c>
      <c r="B95" s="74">
        <f>B96+B97+B98</f>
        <v>0</v>
      </c>
      <c r="C95" s="74">
        <f>C96+C97+C98</f>
        <v>0.5</v>
      </c>
      <c r="D95" s="25">
        <f aca="true" t="shared" si="4" ref="D95:D114">C95-B95</f>
        <v>0.5</v>
      </c>
      <c r="E95" s="95" t="s">
        <v>253</v>
      </c>
    </row>
    <row r="96" spans="1:7" s="2" customFormat="1" ht="72" customHeight="1" hidden="1">
      <c r="A96" s="15" t="s">
        <v>208</v>
      </c>
      <c r="B96" s="76">
        <v>0</v>
      </c>
      <c r="C96" s="76"/>
      <c r="D96" s="23">
        <f>C96-B96</f>
        <v>0</v>
      </c>
      <c r="E96" s="95" t="s">
        <v>253</v>
      </c>
      <c r="F96" s="109" t="s">
        <v>209</v>
      </c>
      <c r="G96" s="109"/>
    </row>
    <row r="97" spans="1:7" s="2" customFormat="1" ht="78" customHeight="1" hidden="1">
      <c r="A97" s="15" t="s">
        <v>159</v>
      </c>
      <c r="B97" s="76">
        <v>0</v>
      </c>
      <c r="C97" s="75"/>
      <c r="D97" s="7">
        <f t="shared" si="4"/>
        <v>0</v>
      </c>
      <c r="E97" s="96" t="e">
        <f aca="true" t="shared" si="5" ref="E97:E114">D97/B97</f>
        <v>#DIV/0!</v>
      </c>
      <c r="F97" s="109" t="s">
        <v>194</v>
      </c>
      <c r="G97" s="109"/>
    </row>
    <row r="98" spans="1:7" s="2" customFormat="1" ht="30" customHeight="1">
      <c r="A98" s="15" t="s">
        <v>51</v>
      </c>
      <c r="B98" s="76">
        <v>0</v>
      </c>
      <c r="C98" s="75">
        <v>0.5</v>
      </c>
      <c r="D98" s="7">
        <f t="shared" si="4"/>
        <v>0.5</v>
      </c>
      <c r="E98" s="96" t="s">
        <v>253</v>
      </c>
      <c r="F98" s="109" t="s">
        <v>195</v>
      </c>
      <c r="G98" s="109"/>
    </row>
    <row r="99" spans="1:5" s="2" customFormat="1" ht="102" customHeight="1">
      <c r="A99" s="16" t="s">
        <v>55</v>
      </c>
      <c r="B99" s="74">
        <f>B100+B101+B102</f>
        <v>60</v>
      </c>
      <c r="C99" s="74">
        <f>C100+C101+C102</f>
        <v>6.6</v>
      </c>
      <c r="D99" s="25">
        <f t="shared" si="4"/>
        <v>-53.4</v>
      </c>
      <c r="E99" s="95">
        <f t="shared" si="5"/>
        <v>-0.89</v>
      </c>
    </row>
    <row r="100" spans="1:7" s="2" customFormat="1" ht="108.75" customHeight="1" hidden="1">
      <c r="A100" s="15" t="s">
        <v>58</v>
      </c>
      <c r="B100" s="75">
        <v>0</v>
      </c>
      <c r="C100" s="75">
        <v>0</v>
      </c>
      <c r="D100" s="7">
        <f t="shared" si="4"/>
        <v>0</v>
      </c>
      <c r="E100" s="96" t="e">
        <f t="shared" si="5"/>
        <v>#DIV/0!</v>
      </c>
      <c r="F100" s="109" t="s">
        <v>196</v>
      </c>
      <c r="G100" s="109"/>
    </row>
    <row r="101" spans="1:7" s="2" customFormat="1" ht="72.75" customHeight="1">
      <c r="A101" s="15" t="s">
        <v>147</v>
      </c>
      <c r="B101" s="75">
        <v>60</v>
      </c>
      <c r="C101" s="75">
        <v>6.6</v>
      </c>
      <c r="D101" s="7">
        <f t="shared" si="4"/>
        <v>-53.4</v>
      </c>
      <c r="E101" s="96">
        <f t="shared" si="5"/>
        <v>-0.89</v>
      </c>
      <c r="F101" s="109" t="s">
        <v>197</v>
      </c>
      <c r="G101" s="109"/>
    </row>
    <row r="102" spans="1:7" s="2" customFormat="1" ht="30" customHeight="1" hidden="1">
      <c r="A102" s="15" t="s">
        <v>51</v>
      </c>
      <c r="B102" s="75">
        <v>0</v>
      </c>
      <c r="C102" s="75"/>
      <c r="D102" s="7">
        <f t="shared" si="4"/>
        <v>0</v>
      </c>
      <c r="E102" s="96" t="s">
        <v>253</v>
      </c>
      <c r="F102" s="109" t="s">
        <v>210</v>
      </c>
      <c r="G102" s="109"/>
    </row>
    <row r="103" spans="1:5" s="2" customFormat="1" ht="116.25" customHeight="1">
      <c r="A103" s="16" t="s">
        <v>56</v>
      </c>
      <c r="B103" s="74">
        <f>B106+B107+B104+B105</f>
        <v>278.4</v>
      </c>
      <c r="C103" s="74">
        <f>C106+C107+C104+C105</f>
        <v>84.9</v>
      </c>
      <c r="D103" s="25">
        <f t="shared" si="4"/>
        <v>-193.49999999999997</v>
      </c>
      <c r="E103" s="95">
        <f t="shared" si="5"/>
        <v>-0.6950431034482758</v>
      </c>
    </row>
    <row r="104" spans="1:7" s="2" customFormat="1" ht="46.5" customHeight="1" hidden="1">
      <c r="A104" s="15" t="s">
        <v>161</v>
      </c>
      <c r="B104" s="76">
        <v>0</v>
      </c>
      <c r="C104" s="76"/>
      <c r="D104" s="73">
        <f t="shared" si="4"/>
        <v>0</v>
      </c>
      <c r="E104" s="96" t="s">
        <v>253</v>
      </c>
      <c r="F104" s="109" t="s">
        <v>198</v>
      </c>
      <c r="G104" s="109"/>
    </row>
    <row r="105" spans="1:7" s="2" customFormat="1" ht="172.5" customHeight="1" hidden="1">
      <c r="A105" s="15" t="s">
        <v>162</v>
      </c>
      <c r="B105" s="76">
        <v>0</v>
      </c>
      <c r="C105" s="76"/>
      <c r="D105" s="73">
        <f t="shared" si="4"/>
        <v>0</v>
      </c>
      <c r="E105" s="96" t="s">
        <v>253</v>
      </c>
      <c r="F105" s="112" t="s">
        <v>199</v>
      </c>
      <c r="G105" s="112"/>
    </row>
    <row r="106" spans="1:8" s="2" customFormat="1" ht="23.25" customHeight="1">
      <c r="A106" s="15" t="s">
        <v>51</v>
      </c>
      <c r="B106" s="75">
        <v>0.5</v>
      </c>
      <c r="C106" s="75">
        <v>0</v>
      </c>
      <c r="D106" s="73">
        <f t="shared" si="4"/>
        <v>-0.5</v>
      </c>
      <c r="E106" s="96" t="s">
        <v>253</v>
      </c>
      <c r="F106" s="112" t="s">
        <v>201</v>
      </c>
      <c r="G106" s="112"/>
      <c r="H106" s="2">
        <v>831</v>
      </c>
    </row>
    <row r="107" spans="1:8" s="2" customFormat="1" ht="27" customHeight="1">
      <c r="A107" s="15" t="s">
        <v>51</v>
      </c>
      <c r="B107" s="75">
        <v>277.9</v>
      </c>
      <c r="C107" s="75">
        <v>84.9</v>
      </c>
      <c r="D107" s="73">
        <f t="shared" si="4"/>
        <v>-192.99999999999997</v>
      </c>
      <c r="E107" s="96">
        <f t="shared" si="5"/>
        <v>-0.6944944224541202</v>
      </c>
      <c r="F107" s="112" t="s">
        <v>201</v>
      </c>
      <c r="G107" s="112"/>
      <c r="H107" s="2">
        <v>838</v>
      </c>
    </row>
    <row r="108" spans="1:7" s="2" customFormat="1" ht="69" customHeight="1">
      <c r="A108" s="21" t="s">
        <v>126</v>
      </c>
      <c r="B108" s="74">
        <v>30</v>
      </c>
      <c r="C108" s="81">
        <v>67.8</v>
      </c>
      <c r="D108" s="78">
        <f t="shared" si="4"/>
        <v>37.8</v>
      </c>
      <c r="E108" s="95">
        <f t="shared" si="5"/>
        <v>1.26</v>
      </c>
      <c r="F108" s="112" t="s">
        <v>200</v>
      </c>
      <c r="G108" s="112"/>
    </row>
    <row r="109" spans="1:5" s="2" customFormat="1" ht="81" customHeight="1">
      <c r="A109" s="58" t="s">
        <v>64</v>
      </c>
      <c r="B109" s="74">
        <f>B110+B112</f>
        <v>5</v>
      </c>
      <c r="C109" s="74">
        <f>C110+C112+C111</f>
        <v>15.299999999999999</v>
      </c>
      <c r="D109" s="78">
        <f t="shared" si="4"/>
        <v>10.299999999999999</v>
      </c>
      <c r="E109" s="95">
        <f t="shared" si="5"/>
        <v>2.0599999999999996</v>
      </c>
    </row>
    <row r="110" spans="1:7" s="2" customFormat="1" ht="30" customHeight="1">
      <c r="A110" s="59" t="s">
        <v>164</v>
      </c>
      <c r="B110" s="75">
        <v>5</v>
      </c>
      <c r="C110" s="75">
        <v>3.6</v>
      </c>
      <c r="D110" s="73">
        <f>C110-B110</f>
        <v>-1.4</v>
      </c>
      <c r="E110" s="96">
        <f t="shared" si="5"/>
        <v>-0.27999999999999997</v>
      </c>
      <c r="F110" s="112" t="s">
        <v>202</v>
      </c>
      <c r="G110" s="112"/>
    </row>
    <row r="111" spans="1:7" s="2" customFormat="1" ht="30" customHeight="1">
      <c r="A111" s="59" t="s">
        <v>256</v>
      </c>
      <c r="B111" s="75">
        <v>0</v>
      </c>
      <c r="C111" s="75">
        <v>0.2</v>
      </c>
      <c r="D111" s="73">
        <f t="shared" si="4"/>
        <v>0.2</v>
      </c>
      <c r="E111" s="96" t="s">
        <v>253</v>
      </c>
      <c r="F111" s="66"/>
      <c r="G111" s="66"/>
    </row>
    <row r="112" spans="1:7" s="2" customFormat="1" ht="29.25" customHeight="1">
      <c r="A112" s="59" t="s">
        <v>57</v>
      </c>
      <c r="B112" s="76">
        <v>0</v>
      </c>
      <c r="C112" s="75">
        <v>11.5</v>
      </c>
      <c r="D112" s="73">
        <f t="shared" si="4"/>
        <v>11.5</v>
      </c>
      <c r="E112" s="96" t="s">
        <v>253</v>
      </c>
      <c r="F112" s="112" t="s">
        <v>202</v>
      </c>
      <c r="G112" s="112"/>
    </row>
    <row r="113" spans="1:5" s="2" customFormat="1" ht="97.5" customHeight="1">
      <c r="A113" s="60" t="s">
        <v>151</v>
      </c>
      <c r="B113" s="28">
        <f>B114</f>
        <v>103.2</v>
      </c>
      <c r="C113" s="81">
        <f>C114</f>
        <v>82.2</v>
      </c>
      <c r="D113" s="78">
        <f t="shared" si="4"/>
        <v>-21</v>
      </c>
      <c r="E113" s="96">
        <f t="shared" si="5"/>
        <v>-0.20348837209302326</v>
      </c>
    </row>
    <row r="114" spans="1:7" s="2" customFormat="1" ht="80.25" customHeight="1">
      <c r="A114" s="59" t="s">
        <v>148</v>
      </c>
      <c r="B114" s="76">
        <v>103.2</v>
      </c>
      <c r="C114" s="75">
        <v>82.2</v>
      </c>
      <c r="D114" s="73">
        <f t="shared" si="4"/>
        <v>-21</v>
      </c>
      <c r="E114" s="96">
        <f t="shared" si="5"/>
        <v>-0.20348837209302326</v>
      </c>
      <c r="F114" s="112" t="s">
        <v>203</v>
      </c>
      <c r="G114" s="112"/>
    </row>
    <row r="115" spans="1:5" s="2" customFormat="1" ht="36" customHeight="1">
      <c r="A115" s="32" t="s">
        <v>284</v>
      </c>
      <c r="B115" s="28">
        <f>B116+B119+B122</f>
        <v>733.1</v>
      </c>
      <c r="C115" s="81">
        <f>C116+C119+C122</f>
        <v>966.9000000000001</v>
      </c>
      <c r="D115" s="78">
        <f t="shared" si="2"/>
        <v>233.80000000000007</v>
      </c>
      <c r="E115" s="95">
        <f aca="true" t="shared" si="6" ref="E115:E122">D115/B115</f>
        <v>0.31891965625426283</v>
      </c>
    </row>
    <row r="116" spans="1:5" s="2" customFormat="1" ht="97.5" customHeight="1">
      <c r="A116" s="60" t="s">
        <v>149</v>
      </c>
      <c r="B116" s="28">
        <f>B117+B118</f>
        <v>728.7</v>
      </c>
      <c r="C116" s="28">
        <f>C117+C118</f>
        <v>938.4000000000001</v>
      </c>
      <c r="D116" s="78">
        <f t="shared" si="2"/>
        <v>209.70000000000005</v>
      </c>
      <c r="E116" s="95">
        <f t="shared" si="6"/>
        <v>0.2877727459860025</v>
      </c>
    </row>
    <row r="117" spans="1:7" s="2" customFormat="1" ht="65.25" customHeight="1">
      <c r="A117" s="61" t="s">
        <v>150</v>
      </c>
      <c r="B117" s="75">
        <v>728.7</v>
      </c>
      <c r="C117" s="75">
        <v>589.6</v>
      </c>
      <c r="D117" s="7">
        <f t="shared" si="2"/>
        <v>-139.10000000000002</v>
      </c>
      <c r="E117" s="96">
        <f t="shared" si="6"/>
        <v>-0.19088788253053385</v>
      </c>
      <c r="F117" s="112" t="s">
        <v>204</v>
      </c>
      <c r="G117" s="112"/>
    </row>
    <row r="118" spans="1:7" s="2" customFormat="1" ht="65.25" customHeight="1">
      <c r="A118" s="61" t="s">
        <v>288</v>
      </c>
      <c r="B118" s="75">
        <v>0</v>
      </c>
      <c r="C118" s="75">
        <v>348.8</v>
      </c>
      <c r="D118" s="7">
        <f t="shared" si="2"/>
        <v>348.8</v>
      </c>
      <c r="E118" s="96" t="s">
        <v>253</v>
      </c>
      <c r="F118" s="72"/>
      <c r="G118" s="72"/>
    </row>
    <row r="119" spans="1:5" s="2" customFormat="1" ht="143.25" customHeight="1">
      <c r="A119" s="60" t="s">
        <v>130</v>
      </c>
      <c r="B119" s="28">
        <f>B120+B121</f>
        <v>4.4</v>
      </c>
      <c r="C119" s="81">
        <f>C120+C121</f>
        <v>28.5</v>
      </c>
      <c r="D119" s="25">
        <f t="shared" si="2"/>
        <v>24.1</v>
      </c>
      <c r="E119" s="95" t="s">
        <v>297</v>
      </c>
    </row>
    <row r="120" spans="1:8" s="2" customFormat="1" ht="63" customHeight="1" hidden="1">
      <c r="A120" s="59" t="s">
        <v>132</v>
      </c>
      <c r="B120" s="76">
        <v>0</v>
      </c>
      <c r="C120" s="75">
        <v>0</v>
      </c>
      <c r="D120" s="7">
        <f t="shared" si="2"/>
        <v>0</v>
      </c>
      <c r="E120" s="96" t="e">
        <f t="shared" si="6"/>
        <v>#DIV/0!</v>
      </c>
      <c r="F120" s="112" t="s">
        <v>205</v>
      </c>
      <c r="G120" s="112"/>
      <c r="H120" s="2">
        <v>182</v>
      </c>
    </row>
    <row r="121" spans="1:8" s="2" customFormat="1" ht="63" customHeight="1">
      <c r="A121" s="59" t="s">
        <v>132</v>
      </c>
      <c r="B121" s="76">
        <v>4.4</v>
      </c>
      <c r="C121" s="75">
        <v>28.5</v>
      </c>
      <c r="D121" s="7">
        <f t="shared" si="2"/>
        <v>24.1</v>
      </c>
      <c r="E121" s="96" t="s">
        <v>297</v>
      </c>
      <c r="F121" s="112" t="s">
        <v>205</v>
      </c>
      <c r="G121" s="112"/>
      <c r="H121" s="2">
        <v>188</v>
      </c>
    </row>
    <row r="122" spans="1:8" s="2" customFormat="1" ht="80.25" customHeight="1" hidden="1">
      <c r="A122" s="59" t="s">
        <v>172</v>
      </c>
      <c r="B122" s="76">
        <v>0</v>
      </c>
      <c r="C122" s="76"/>
      <c r="D122" s="23">
        <f>C122-B122</f>
        <v>0</v>
      </c>
      <c r="E122" s="96" t="e">
        <f t="shared" si="6"/>
        <v>#DIV/0!</v>
      </c>
      <c r="F122" s="112" t="s">
        <v>206</v>
      </c>
      <c r="G122" s="112"/>
      <c r="H122" s="2">
        <v>182</v>
      </c>
    </row>
    <row r="123" spans="1:5" s="2" customFormat="1" ht="129.75" customHeight="1">
      <c r="A123" s="21" t="s">
        <v>152</v>
      </c>
      <c r="B123" s="81">
        <f>B124</f>
        <v>3134</v>
      </c>
      <c r="C123" s="81">
        <f>C124</f>
        <v>0</v>
      </c>
      <c r="D123" s="25">
        <f t="shared" si="2"/>
        <v>-3134</v>
      </c>
      <c r="E123" s="97" t="s">
        <v>173</v>
      </c>
    </row>
    <row r="124" spans="1:7" s="2" customFormat="1" ht="117" customHeight="1">
      <c r="A124" s="24" t="s">
        <v>152</v>
      </c>
      <c r="B124" s="75">
        <v>3134</v>
      </c>
      <c r="C124" s="75">
        <v>0</v>
      </c>
      <c r="D124" s="73">
        <f t="shared" si="2"/>
        <v>-3134</v>
      </c>
      <c r="E124" s="97" t="s">
        <v>173</v>
      </c>
      <c r="F124" s="112" t="s">
        <v>207</v>
      </c>
      <c r="G124" s="112"/>
    </row>
    <row r="125" spans="1:5" s="2" customFormat="1" ht="24.75" customHeight="1">
      <c r="A125" s="13" t="s">
        <v>2</v>
      </c>
      <c r="B125" s="6">
        <f>B126</f>
        <v>3361.2</v>
      </c>
      <c r="C125" s="74">
        <f>C126</f>
        <v>241.6</v>
      </c>
      <c r="D125" s="78">
        <f t="shared" si="2"/>
        <v>-3119.6</v>
      </c>
      <c r="E125" s="100">
        <f>D125/B125</f>
        <v>-0.9281209091990956</v>
      </c>
    </row>
    <row r="126" spans="1:5" s="2" customFormat="1" ht="21.75" customHeight="1">
      <c r="A126" s="9" t="s">
        <v>19</v>
      </c>
      <c r="B126" s="5">
        <f>B127+B129+B128</f>
        <v>3361.2</v>
      </c>
      <c r="C126" s="75">
        <f>C127+C129</f>
        <v>241.6</v>
      </c>
      <c r="D126" s="73">
        <f t="shared" si="2"/>
        <v>-3119.6</v>
      </c>
      <c r="E126" s="99">
        <f>D126/B126</f>
        <v>-0.9281209091990956</v>
      </c>
    </row>
    <row r="127" spans="1:5" s="2" customFormat="1" ht="18" hidden="1">
      <c r="A127" s="26" t="s">
        <v>127</v>
      </c>
      <c r="B127" s="5">
        <v>0</v>
      </c>
      <c r="C127" s="75">
        <v>0</v>
      </c>
      <c r="D127" s="73">
        <f t="shared" si="2"/>
        <v>0</v>
      </c>
      <c r="E127" s="99" t="e">
        <f>D127/B127</f>
        <v>#DIV/0!</v>
      </c>
    </row>
    <row r="128" spans="1:5" s="2" customFormat="1" ht="21.75" customHeight="1" hidden="1">
      <c r="A128" s="26" t="s">
        <v>127</v>
      </c>
      <c r="B128" s="5">
        <v>0</v>
      </c>
      <c r="C128" s="75"/>
      <c r="D128" s="73">
        <f t="shared" si="2"/>
        <v>0</v>
      </c>
      <c r="E128" s="99" t="e">
        <f>D128/B128</f>
        <v>#DIV/0!</v>
      </c>
    </row>
    <row r="129" spans="1:5" s="2" customFormat="1" ht="30.75" customHeight="1">
      <c r="A129" s="55" t="s">
        <v>128</v>
      </c>
      <c r="B129" s="5">
        <v>3361.2</v>
      </c>
      <c r="C129" s="75">
        <v>241.6</v>
      </c>
      <c r="D129" s="73">
        <f t="shared" si="2"/>
        <v>-3119.6</v>
      </c>
      <c r="E129" s="99">
        <f>D129/B129</f>
        <v>-0.9281209091990956</v>
      </c>
    </row>
    <row r="130" spans="1:5" s="2" customFormat="1" ht="27.75" customHeight="1">
      <c r="A130" s="88" t="s">
        <v>3</v>
      </c>
      <c r="B130" s="74">
        <f>B131+B232+B230+B228</f>
        <v>230464.76</v>
      </c>
      <c r="C130" s="74">
        <f>C131+C232+C228+C230</f>
        <v>242263.40000000002</v>
      </c>
      <c r="D130" s="78">
        <f t="shared" si="2"/>
        <v>11798.640000000014</v>
      </c>
      <c r="E130" s="100">
        <f aca="true" t="shared" si="7" ref="E130:E203">D130/B130</f>
        <v>0.05119498529840316</v>
      </c>
    </row>
    <row r="131" spans="1:5" s="2" customFormat="1" ht="30.75">
      <c r="A131" s="89" t="s">
        <v>18</v>
      </c>
      <c r="B131" s="74">
        <f>B144+B148+B191+B221</f>
        <v>241340.96</v>
      </c>
      <c r="C131" s="74">
        <f>C144+C148+C191+C221</f>
        <v>251655.90000000002</v>
      </c>
      <c r="D131" s="78">
        <f t="shared" si="2"/>
        <v>10314.940000000031</v>
      </c>
      <c r="E131" s="100">
        <f t="shared" si="7"/>
        <v>0.04274011340636099</v>
      </c>
    </row>
    <row r="132" spans="1:5" s="2" customFormat="1" ht="41.25" hidden="1">
      <c r="A132" s="13" t="s">
        <v>21</v>
      </c>
      <c r="B132" s="7"/>
      <c r="C132" s="7"/>
      <c r="D132" s="25">
        <f t="shared" si="2"/>
        <v>0</v>
      </c>
      <c r="E132" s="95" t="e">
        <f t="shared" si="7"/>
        <v>#DIV/0!</v>
      </c>
    </row>
    <row r="133" spans="1:5" s="2" customFormat="1" ht="27" hidden="1">
      <c r="A133" s="14" t="s">
        <v>26</v>
      </c>
      <c r="B133" s="7"/>
      <c r="C133" s="7"/>
      <c r="D133" s="25">
        <f t="shared" si="2"/>
        <v>0</v>
      </c>
      <c r="E133" s="95" t="e">
        <f t="shared" si="7"/>
        <v>#DIV/0!</v>
      </c>
    </row>
    <row r="134" spans="1:5" s="2" customFormat="1" ht="18" hidden="1">
      <c r="A134" s="13" t="s">
        <v>22</v>
      </c>
      <c r="B134" s="7"/>
      <c r="C134" s="7"/>
      <c r="D134" s="25">
        <f t="shared" si="2"/>
        <v>0</v>
      </c>
      <c r="E134" s="95" t="e">
        <f t="shared" si="7"/>
        <v>#DIV/0!</v>
      </c>
    </row>
    <row r="135" spans="1:5" s="2" customFormat="1" ht="41.25" hidden="1">
      <c r="A135" s="14" t="s">
        <v>25</v>
      </c>
      <c r="B135" s="7"/>
      <c r="C135" s="7"/>
      <c r="D135" s="25">
        <f t="shared" si="2"/>
        <v>0</v>
      </c>
      <c r="E135" s="95" t="e">
        <f t="shared" si="7"/>
        <v>#DIV/0!</v>
      </c>
    </row>
    <row r="136" spans="1:5" s="2" customFormat="1" ht="41.25" hidden="1">
      <c r="A136" s="14" t="s">
        <v>23</v>
      </c>
      <c r="B136" s="7"/>
      <c r="C136" s="7"/>
      <c r="D136" s="25">
        <f t="shared" si="2"/>
        <v>0</v>
      </c>
      <c r="E136" s="95" t="e">
        <f t="shared" si="7"/>
        <v>#DIV/0!</v>
      </c>
    </row>
    <row r="137" spans="1:5" s="2" customFormat="1" ht="96" hidden="1">
      <c r="A137" s="8" t="s">
        <v>31</v>
      </c>
      <c r="B137" s="7"/>
      <c r="C137" s="7"/>
      <c r="D137" s="25">
        <f t="shared" si="2"/>
        <v>0</v>
      </c>
      <c r="E137" s="95" t="e">
        <f t="shared" si="7"/>
        <v>#DIV/0!</v>
      </c>
    </row>
    <row r="138" spans="1:5" s="2" customFormat="1" ht="110.25" hidden="1">
      <c r="A138" s="8" t="s">
        <v>30</v>
      </c>
      <c r="B138" s="7"/>
      <c r="C138" s="7"/>
      <c r="D138" s="25">
        <f t="shared" si="2"/>
        <v>0</v>
      </c>
      <c r="E138" s="95" t="e">
        <f t="shared" si="7"/>
        <v>#DIV/0!</v>
      </c>
    </row>
    <row r="139" spans="1:5" s="2" customFormat="1" ht="96" hidden="1">
      <c r="A139" s="8" t="s">
        <v>32</v>
      </c>
      <c r="B139" s="7"/>
      <c r="C139" s="7"/>
      <c r="D139" s="25">
        <f t="shared" si="2"/>
        <v>0</v>
      </c>
      <c r="E139" s="95" t="e">
        <f t="shared" si="7"/>
        <v>#DIV/0!</v>
      </c>
    </row>
    <row r="140" spans="1:5" s="2" customFormat="1" ht="69" hidden="1">
      <c r="A140" s="8" t="s">
        <v>29</v>
      </c>
      <c r="B140" s="7"/>
      <c r="C140" s="7"/>
      <c r="D140" s="25">
        <f t="shared" si="2"/>
        <v>0</v>
      </c>
      <c r="E140" s="95" t="e">
        <f t="shared" si="7"/>
        <v>#DIV/0!</v>
      </c>
    </row>
    <row r="141" spans="1:5" s="2" customFormat="1" ht="41.25" hidden="1">
      <c r="A141" s="14" t="s">
        <v>24</v>
      </c>
      <c r="B141" s="7"/>
      <c r="C141" s="7"/>
      <c r="D141" s="25">
        <f t="shared" si="2"/>
        <v>0</v>
      </c>
      <c r="E141" s="95" t="e">
        <f t="shared" si="7"/>
        <v>#DIV/0!</v>
      </c>
    </row>
    <row r="142" spans="1:5" s="2" customFormat="1" ht="54.75" hidden="1">
      <c r="A142" s="14" t="s">
        <v>27</v>
      </c>
      <c r="B142" s="7"/>
      <c r="C142" s="7"/>
      <c r="D142" s="25">
        <f t="shared" si="2"/>
        <v>0</v>
      </c>
      <c r="E142" s="95" t="e">
        <f t="shared" si="7"/>
        <v>#DIV/0!</v>
      </c>
    </row>
    <row r="143" spans="1:5" s="2" customFormat="1" ht="82.5" hidden="1">
      <c r="A143" s="8" t="s">
        <v>28</v>
      </c>
      <c r="B143" s="7"/>
      <c r="C143" s="7"/>
      <c r="D143" s="25">
        <f t="shared" si="2"/>
        <v>0</v>
      </c>
      <c r="E143" s="95" t="e">
        <f t="shared" si="7"/>
        <v>#DIV/0!</v>
      </c>
    </row>
    <row r="144" spans="1:5" s="2" customFormat="1" ht="18" hidden="1">
      <c r="A144" s="21" t="s">
        <v>165</v>
      </c>
      <c r="B144" s="7">
        <f>B145+B146+B147</f>
        <v>0</v>
      </c>
      <c r="C144" s="7">
        <f>C145+C146+C147</f>
        <v>0</v>
      </c>
      <c r="D144" s="25">
        <f t="shared" si="2"/>
        <v>0</v>
      </c>
      <c r="E144" s="95" t="e">
        <f t="shared" si="7"/>
        <v>#DIV/0!</v>
      </c>
    </row>
    <row r="145" spans="1:5" s="2" customFormat="1" ht="18" hidden="1">
      <c r="A145" s="8" t="s">
        <v>257</v>
      </c>
      <c r="B145" s="7"/>
      <c r="C145" s="7"/>
      <c r="D145" s="25">
        <f t="shared" si="2"/>
        <v>0</v>
      </c>
      <c r="E145" s="95" t="e">
        <f t="shared" si="7"/>
        <v>#DIV/0!</v>
      </c>
    </row>
    <row r="146" spans="1:5" s="2" customFormat="1" ht="62.25" customHeight="1" hidden="1">
      <c r="A146" s="8" t="s">
        <v>258</v>
      </c>
      <c r="B146" s="7"/>
      <c r="C146" s="7"/>
      <c r="D146" s="25">
        <f aca="true" t="shared" si="8" ref="D146:D214">C146-B146</f>
        <v>0</v>
      </c>
      <c r="E146" s="95" t="s">
        <v>253</v>
      </c>
    </row>
    <row r="147" spans="1:5" s="2" customFormat="1" ht="27" hidden="1">
      <c r="A147" s="8" t="s">
        <v>259</v>
      </c>
      <c r="B147" s="7"/>
      <c r="C147" s="7"/>
      <c r="D147" s="25">
        <f t="shared" si="8"/>
        <v>0</v>
      </c>
      <c r="E147" s="100" t="e">
        <f t="shared" si="7"/>
        <v>#DIV/0!</v>
      </c>
    </row>
    <row r="148" spans="1:5" s="2" customFormat="1" ht="39" customHeight="1">
      <c r="A148" s="89" t="s">
        <v>41</v>
      </c>
      <c r="B148" s="74">
        <f>B150+B152+B153+B154+B155+B156+B157+B163+B165+B166</f>
        <v>24811.03</v>
      </c>
      <c r="C148" s="74">
        <f>C150+C152+C153+C154+C155+C156+C158+C162+C163+C165+C167+C168+C169+C170+C172+C175+C176+C179+C181+C182+C185+C186+C187+C189+C190+C180</f>
        <v>52779.55</v>
      </c>
      <c r="D148" s="78">
        <f t="shared" si="8"/>
        <v>27968.520000000004</v>
      </c>
      <c r="E148" s="100">
        <f t="shared" si="7"/>
        <v>1.1272615445630434</v>
      </c>
    </row>
    <row r="149" spans="1:5" s="2" customFormat="1" ht="62.25" hidden="1">
      <c r="A149" s="15" t="s">
        <v>108</v>
      </c>
      <c r="B149" s="5">
        <f>14209.3-14209.3</f>
        <v>0</v>
      </c>
      <c r="C149" s="75">
        <f>186333-186333</f>
        <v>0</v>
      </c>
      <c r="D149" s="73">
        <f t="shared" si="8"/>
        <v>0</v>
      </c>
      <c r="E149" s="99" t="e">
        <f t="shared" si="7"/>
        <v>#DIV/0!</v>
      </c>
    </row>
    <row r="150" spans="1:6" s="2" customFormat="1" ht="124.5" hidden="1">
      <c r="A150" s="15" t="s">
        <v>123</v>
      </c>
      <c r="B150" s="75"/>
      <c r="C150" s="75"/>
      <c r="D150" s="73">
        <f t="shared" si="8"/>
        <v>0</v>
      </c>
      <c r="E150" s="99" t="e">
        <f t="shared" si="7"/>
        <v>#DIV/0!</v>
      </c>
      <c r="F150" s="66" t="s">
        <v>213</v>
      </c>
    </row>
    <row r="151" spans="1:5" s="2" customFormat="1" ht="93" hidden="1">
      <c r="A151" s="15" t="s">
        <v>104</v>
      </c>
      <c r="B151" s="69">
        <f>47339.1-47339.1</f>
        <v>0</v>
      </c>
      <c r="C151" s="75">
        <v>0</v>
      </c>
      <c r="D151" s="73">
        <f t="shared" si="8"/>
        <v>0</v>
      </c>
      <c r="E151" s="99" t="e">
        <f t="shared" si="7"/>
        <v>#DIV/0!</v>
      </c>
    </row>
    <row r="152" spans="1:6" s="2" customFormat="1" ht="51" customHeight="1">
      <c r="A152" s="15" t="s">
        <v>134</v>
      </c>
      <c r="B152" s="75">
        <v>12860.63</v>
      </c>
      <c r="C152" s="75">
        <v>483.15</v>
      </c>
      <c r="D152" s="73">
        <f t="shared" si="8"/>
        <v>-12377.48</v>
      </c>
      <c r="E152" s="99">
        <f t="shared" si="7"/>
        <v>-0.962431855982172</v>
      </c>
      <c r="F152" s="66" t="s">
        <v>214</v>
      </c>
    </row>
    <row r="153" spans="1:6" s="2" customFormat="1" ht="123.75" customHeight="1" hidden="1">
      <c r="A153" s="15" t="s">
        <v>167</v>
      </c>
      <c r="B153" s="75"/>
      <c r="C153" s="75"/>
      <c r="D153" s="73">
        <f>C153-B153</f>
        <v>0</v>
      </c>
      <c r="E153" s="99" t="e">
        <f t="shared" si="7"/>
        <v>#DIV/0!</v>
      </c>
      <c r="F153" s="66" t="s">
        <v>243</v>
      </c>
    </row>
    <row r="154" spans="1:6" s="2" customFormat="1" ht="67.5" customHeight="1">
      <c r="A154" s="15" t="s">
        <v>109</v>
      </c>
      <c r="B154" s="76">
        <v>4205.2</v>
      </c>
      <c r="C154" s="76">
        <v>5968.5</v>
      </c>
      <c r="D154" s="73">
        <f t="shared" si="8"/>
        <v>1763.3000000000002</v>
      </c>
      <c r="E154" s="99">
        <f t="shared" si="7"/>
        <v>0.41931418244078766</v>
      </c>
      <c r="F154" s="66" t="s">
        <v>229</v>
      </c>
    </row>
    <row r="155" spans="1:6" s="2" customFormat="1" ht="39" customHeight="1">
      <c r="A155" s="15" t="s">
        <v>43</v>
      </c>
      <c r="B155" s="76">
        <v>5002.6</v>
      </c>
      <c r="C155" s="76">
        <v>16527.9</v>
      </c>
      <c r="D155" s="73">
        <f t="shared" si="8"/>
        <v>11525.300000000001</v>
      </c>
      <c r="E155" s="96" t="s">
        <v>303</v>
      </c>
      <c r="F155" s="66" t="s">
        <v>230</v>
      </c>
    </row>
    <row r="156" spans="1:6" s="2" customFormat="1" ht="62.25" customHeight="1" hidden="1">
      <c r="A156" s="15" t="s">
        <v>110</v>
      </c>
      <c r="B156" s="75"/>
      <c r="C156" s="75"/>
      <c r="D156" s="73">
        <f t="shared" si="8"/>
        <v>0</v>
      </c>
      <c r="E156" s="96" t="e">
        <f t="shared" si="7"/>
        <v>#DIV/0!</v>
      </c>
      <c r="F156" s="66" t="s">
        <v>231</v>
      </c>
    </row>
    <row r="157" spans="1:6" s="2" customFormat="1" ht="41.25" customHeight="1" hidden="1">
      <c r="A157" s="9" t="s">
        <v>98</v>
      </c>
      <c r="B157" s="6">
        <f>B158+B159+B160+B161+B162+B164</f>
        <v>0</v>
      </c>
      <c r="C157" s="74">
        <f>C158+C159+C160+C161+C162</f>
        <v>0</v>
      </c>
      <c r="D157" s="73">
        <f t="shared" si="8"/>
        <v>0</v>
      </c>
      <c r="E157" s="96" t="e">
        <f t="shared" si="7"/>
        <v>#DIV/0!</v>
      </c>
      <c r="F157" s="19"/>
    </row>
    <row r="158" spans="1:6" s="2" customFormat="1" ht="45.75" customHeight="1" hidden="1">
      <c r="A158" s="15" t="s">
        <v>235</v>
      </c>
      <c r="B158" s="75"/>
      <c r="C158" s="75"/>
      <c r="D158" s="73">
        <f>C158-B158</f>
        <v>0</v>
      </c>
      <c r="E158" s="96" t="e">
        <f>D158/B158</f>
        <v>#DIV/0!</v>
      </c>
      <c r="F158" s="66" t="s">
        <v>234</v>
      </c>
    </row>
    <row r="159" spans="1:6" s="2" customFormat="1" ht="60" customHeight="1" hidden="1">
      <c r="A159" s="15" t="s">
        <v>245</v>
      </c>
      <c r="B159" s="75"/>
      <c r="C159" s="75"/>
      <c r="D159" s="73">
        <f>C159-B159</f>
        <v>0</v>
      </c>
      <c r="E159" s="96" t="e">
        <f>D159/B159</f>
        <v>#DIV/0!</v>
      </c>
      <c r="F159" s="66" t="s">
        <v>244</v>
      </c>
    </row>
    <row r="160" spans="1:6" s="2" customFormat="1" ht="45.75" customHeight="1" hidden="1">
      <c r="A160" s="15" t="s">
        <v>228</v>
      </c>
      <c r="B160" s="75"/>
      <c r="C160" s="75"/>
      <c r="D160" s="73">
        <f>C160-B160</f>
        <v>0</v>
      </c>
      <c r="E160" s="96" t="e">
        <f>D160/B160</f>
        <v>#DIV/0!</v>
      </c>
      <c r="F160" s="66" t="s">
        <v>246</v>
      </c>
    </row>
    <row r="161" spans="1:6" s="2" customFormat="1" ht="66" customHeight="1" hidden="1">
      <c r="A161" s="15" t="s">
        <v>168</v>
      </c>
      <c r="B161" s="75"/>
      <c r="C161" s="75"/>
      <c r="D161" s="73">
        <f t="shared" si="8"/>
        <v>0</v>
      </c>
      <c r="E161" s="96" t="e">
        <f t="shared" si="7"/>
        <v>#DIV/0!</v>
      </c>
      <c r="F161" s="66" t="s">
        <v>215</v>
      </c>
    </row>
    <row r="162" spans="1:6" s="2" customFormat="1" ht="69.75" customHeight="1" hidden="1">
      <c r="A162" s="15" t="s">
        <v>112</v>
      </c>
      <c r="B162" s="5"/>
      <c r="C162" s="75"/>
      <c r="D162" s="73">
        <f t="shared" si="8"/>
        <v>0</v>
      </c>
      <c r="E162" s="97" t="s">
        <v>173</v>
      </c>
      <c r="F162" s="66" t="s">
        <v>233</v>
      </c>
    </row>
    <row r="163" spans="1:6" s="2" customFormat="1" ht="51" customHeight="1" hidden="1">
      <c r="A163" s="71" t="s">
        <v>119</v>
      </c>
      <c r="B163" s="27"/>
      <c r="C163" s="76"/>
      <c r="D163" s="77">
        <f t="shared" si="8"/>
        <v>0</v>
      </c>
      <c r="E163" s="97" t="s">
        <v>173</v>
      </c>
      <c r="F163" s="83" t="s">
        <v>232</v>
      </c>
    </row>
    <row r="164" spans="1:6" s="2" customFormat="1" ht="51" customHeight="1" hidden="1">
      <c r="A164" s="71" t="s">
        <v>271</v>
      </c>
      <c r="B164" s="27"/>
      <c r="C164" s="76"/>
      <c r="D164" s="77">
        <v>0</v>
      </c>
      <c r="E164" s="97"/>
      <c r="F164" s="83"/>
    </row>
    <row r="165" spans="1:6" s="2" customFormat="1" ht="77.25" customHeight="1" hidden="1">
      <c r="A165" s="71" t="s">
        <v>236</v>
      </c>
      <c r="B165" s="27"/>
      <c r="C165" s="76"/>
      <c r="D165" s="77">
        <f>C165-B165</f>
        <v>0</v>
      </c>
      <c r="E165" s="97" t="s">
        <v>173</v>
      </c>
      <c r="F165" s="83" t="s">
        <v>237</v>
      </c>
    </row>
    <row r="166" spans="1:6" s="2" customFormat="1" ht="27" customHeight="1" hidden="1">
      <c r="A166" s="89" t="s">
        <v>22</v>
      </c>
      <c r="B166" s="74">
        <f>SUM(B167:B189)</f>
        <v>2742.6</v>
      </c>
      <c r="C166" s="74">
        <f>SUM(C167:C190)</f>
        <v>29800</v>
      </c>
      <c r="D166" s="78">
        <f t="shared" si="8"/>
        <v>27057.4</v>
      </c>
      <c r="E166" s="100">
        <f t="shared" si="7"/>
        <v>9.865601983519289</v>
      </c>
      <c r="F166" s="79"/>
    </row>
    <row r="167" spans="1:6" s="2" customFormat="1" ht="39" customHeight="1" hidden="1">
      <c r="A167" s="15" t="s">
        <v>40</v>
      </c>
      <c r="B167" s="76"/>
      <c r="C167" s="76"/>
      <c r="D167" s="73">
        <f t="shared" si="8"/>
        <v>0</v>
      </c>
      <c r="E167" s="99" t="e">
        <f t="shared" si="7"/>
        <v>#DIV/0!</v>
      </c>
      <c r="F167" s="83" t="s">
        <v>216</v>
      </c>
    </row>
    <row r="168" spans="1:6" s="2" customFormat="1" ht="68.25" customHeight="1" hidden="1">
      <c r="A168" s="15" t="s">
        <v>260</v>
      </c>
      <c r="B168" s="76"/>
      <c r="C168" s="76"/>
      <c r="D168" s="73">
        <f t="shared" si="8"/>
        <v>0</v>
      </c>
      <c r="E168" s="99" t="e">
        <f t="shared" si="7"/>
        <v>#DIV/0!</v>
      </c>
      <c r="F168" s="83" t="s">
        <v>262</v>
      </c>
    </row>
    <row r="169" spans="1:6" s="2" customFormat="1" ht="63" customHeight="1" hidden="1">
      <c r="A169" s="15" t="s">
        <v>225</v>
      </c>
      <c r="B169" s="5"/>
      <c r="C169" s="73"/>
      <c r="D169" s="73">
        <f>C169-B169</f>
        <v>0</v>
      </c>
      <c r="E169" s="99" t="s">
        <v>253</v>
      </c>
      <c r="F169" s="83" t="s">
        <v>226</v>
      </c>
    </row>
    <row r="170" spans="1:6" s="2" customFormat="1" ht="63" customHeight="1" hidden="1">
      <c r="A170" s="15" t="s">
        <v>263</v>
      </c>
      <c r="B170" s="5"/>
      <c r="C170" s="73"/>
      <c r="D170" s="73"/>
      <c r="E170" s="99" t="s">
        <v>253</v>
      </c>
      <c r="F170" s="83" t="s">
        <v>265</v>
      </c>
    </row>
    <row r="171" spans="1:6" s="2" customFormat="1" ht="129" customHeight="1" hidden="1">
      <c r="A171" s="15" t="s">
        <v>239</v>
      </c>
      <c r="B171" s="75"/>
      <c r="C171" s="73"/>
      <c r="D171" s="73">
        <f>C171-B171</f>
        <v>0</v>
      </c>
      <c r="E171" s="99" t="e">
        <f t="shared" si="7"/>
        <v>#DIV/0!</v>
      </c>
      <c r="F171" s="83" t="s">
        <v>238</v>
      </c>
    </row>
    <row r="172" spans="1:6" s="2" customFormat="1" ht="52.5" customHeight="1" hidden="1">
      <c r="A172" s="15" t="s">
        <v>264</v>
      </c>
      <c r="B172" s="75"/>
      <c r="C172" s="73"/>
      <c r="D172" s="73">
        <f>C172-B172</f>
        <v>0</v>
      </c>
      <c r="E172" s="99" t="e">
        <f t="shared" si="7"/>
        <v>#DIV/0!</v>
      </c>
      <c r="F172" s="66" t="s">
        <v>266</v>
      </c>
    </row>
    <row r="173" spans="1:6" s="2" customFormat="1" ht="126" customHeight="1" hidden="1">
      <c r="A173" s="15" t="s">
        <v>272</v>
      </c>
      <c r="B173" s="75"/>
      <c r="C173" s="73"/>
      <c r="D173" s="73">
        <v>0</v>
      </c>
      <c r="E173" s="99" t="s">
        <v>253</v>
      </c>
      <c r="F173" s="66"/>
    </row>
    <row r="174" spans="1:6" s="2" customFormat="1" ht="41.25" customHeight="1" hidden="1">
      <c r="A174" s="15" t="s">
        <v>240</v>
      </c>
      <c r="B174" s="75"/>
      <c r="C174" s="73"/>
      <c r="D174" s="73">
        <f>C174-B174</f>
        <v>0</v>
      </c>
      <c r="E174" s="99" t="e">
        <f>D174/B174</f>
        <v>#DIV/0!</v>
      </c>
      <c r="F174" s="66" t="s">
        <v>227</v>
      </c>
    </row>
    <row r="175" spans="1:6" s="2" customFormat="1" ht="41.25" customHeight="1" hidden="1">
      <c r="A175" s="15" t="s">
        <v>228</v>
      </c>
      <c r="B175" s="5"/>
      <c r="C175" s="73"/>
      <c r="D175" s="73">
        <f>C175-B175</f>
        <v>0</v>
      </c>
      <c r="E175" s="97" t="s">
        <v>173</v>
      </c>
      <c r="F175" s="66" t="s">
        <v>227</v>
      </c>
    </row>
    <row r="176" spans="1:6" s="2" customFormat="1" ht="75" customHeight="1" hidden="1">
      <c r="A176" s="15" t="s">
        <v>111</v>
      </c>
      <c r="B176" s="5"/>
      <c r="C176" s="73"/>
      <c r="D176" s="73">
        <f t="shared" si="8"/>
        <v>0</v>
      </c>
      <c r="E176" s="97" t="s">
        <v>173</v>
      </c>
      <c r="F176" s="66" t="s">
        <v>217</v>
      </c>
    </row>
    <row r="177" spans="1:6" s="2" customFormat="1" ht="54.75" customHeight="1" hidden="1">
      <c r="A177" s="15" t="s">
        <v>273</v>
      </c>
      <c r="B177" s="5"/>
      <c r="C177" s="73"/>
      <c r="D177" s="73">
        <v>0</v>
      </c>
      <c r="E177" s="97" t="s">
        <v>253</v>
      </c>
      <c r="F177" s="66"/>
    </row>
    <row r="178" spans="1:6" s="2" customFormat="1" ht="54.75" customHeight="1" hidden="1">
      <c r="A178" s="15" t="s">
        <v>274</v>
      </c>
      <c r="B178" s="5"/>
      <c r="C178" s="73"/>
      <c r="D178" s="73">
        <v>0</v>
      </c>
      <c r="E178" s="97" t="s">
        <v>253</v>
      </c>
      <c r="F178" s="66"/>
    </row>
    <row r="179" spans="1:6" s="2" customFormat="1" ht="87" customHeight="1">
      <c r="A179" s="15" t="s">
        <v>113</v>
      </c>
      <c r="B179" s="75">
        <v>2742.6</v>
      </c>
      <c r="C179" s="75">
        <v>3094.3</v>
      </c>
      <c r="D179" s="73">
        <f t="shared" si="8"/>
        <v>351.7000000000003</v>
      </c>
      <c r="E179" s="99">
        <f t="shared" si="7"/>
        <v>0.12823598045650123</v>
      </c>
      <c r="F179" s="66" t="s">
        <v>218</v>
      </c>
    </row>
    <row r="180" spans="1:6" s="2" customFormat="1" ht="47.25" customHeight="1">
      <c r="A180" s="15" t="s">
        <v>298</v>
      </c>
      <c r="B180" s="75">
        <v>0</v>
      </c>
      <c r="C180" s="75">
        <v>3839.3</v>
      </c>
      <c r="D180" s="73">
        <f t="shared" si="8"/>
        <v>3839.3</v>
      </c>
      <c r="E180" s="99" t="s">
        <v>253</v>
      </c>
      <c r="F180" s="66" t="s">
        <v>299</v>
      </c>
    </row>
    <row r="181" spans="1:6" s="2" customFormat="1" ht="60.75" customHeight="1" hidden="1">
      <c r="A181" s="15" t="s">
        <v>241</v>
      </c>
      <c r="B181" s="75">
        <v>0</v>
      </c>
      <c r="C181" s="75">
        <v>0</v>
      </c>
      <c r="D181" s="73">
        <f>C181-B181</f>
        <v>0</v>
      </c>
      <c r="E181" s="99" t="e">
        <f>D181/B181</f>
        <v>#DIV/0!</v>
      </c>
      <c r="F181" s="66" t="s">
        <v>242</v>
      </c>
    </row>
    <row r="182" spans="1:6" s="2" customFormat="1" ht="45" customHeight="1">
      <c r="A182" s="15" t="s">
        <v>136</v>
      </c>
      <c r="B182" s="75">
        <v>0</v>
      </c>
      <c r="C182" s="73">
        <v>22866.4</v>
      </c>
      <c r="D182" s="73">
        <f t="shared" si="8"/>
        <v>22866.4</v>
      </c>
      <c r="E182" s="99" t="s">
        <v>253</v>
      </c>
      <c r="F182" s="68" t="s">
        <v>219</v>
      </c>
    </row>
    <row r="183" spans="1:6" s="2" customFormat="1" ht="67.5" customHeight="1" hidden="1">
      <c r="A183" s="15" t="s">
        <v>275</v>
      </c>
      <c r="B183" s="75"/>
      <c r="C183" s="73"/>
      <c r="D183" s="73">
        <v>0</v>
      </c>
      <c r="E183" s="101" t="s">
        <v>253</v>
      </c>
      <c r="F183" s="68"/>
    </row>
    <row r="184" spans="1:6" s="2" customFormat="1" ht="48.75" customHeight="1" hidden="1">
      <c r="A184" s="15" t="s">
        <v>276</v>
      </c>
      <c r="B184" s="75"/>
      <c r="C184" s="73"/>
      <c r="D184" s="73">
        <v>0</v>
      </c>
      <c r="E184" s="101" t="s">
        <v>253</v>
      </c>
      <c r="F184" s="68"/>
    </row>
    <row r="185" spans="1:6" s="2" customFormat="1" ht="49.5" customHeight="1" hidden="1">
      <c r="A185" s="15" t="s">
        <v>141</v>
      </c>
      <c r="B185" s="5"/>
      <c r="C185" s="73"/>
      <c r="D185" s="73">
        <f t="shared" si="8"/>
        <v>0</v>
      </c>
      <c r="E185" s="97" t="s">
        <v>173</v>
      </c>
      <c r="F185" s="66" t="s">
        <v>220</v>
      </c>
    </row>
    <row r="186" spans="1:6" s="2" customFormat="1" ht="48" customHeight="1" hidden="1">
      <c r="A186" s="15" t="s">
        <v>142</v>
      </c>
      <c r="B186" s="5"/>
      <c r="C186" s="73"/>
      <c r="D186" s="73">
        <f t="shared" si="8"/>
        <v>0</v>
      </c>
      <c r="E186" s="97" t="s">
        <v>173</v>
      </c>
      <c r="F186" s="66" t="s">
        <v>221</v>
      </c>
    </row>
    <row r="187" spans="1:6" s="2" customFormat="1" ht="66" customHeight="1" hidden="1">
      <c r="A187" s="15" t="s">
        <v>106</v>
      </c>
      <c r="B187" s="5"/>
      <c r="C187" s="73"/>
      <c r="D187" s="73">
        <f t="shared" si="8"/>
        <v>0</v>
      </c>
      <c r="E187" s="97" t="s">
        <v>173</v>
      </c>
      <c r="F187" s="66" t="s">
        <v>222</v>
      </c>
    </row>
    <row r="188" spans="1:6" s="2" customFormat="1" ht="62.25" customHeight="1" hidden="1">
      <c r="A188" s="15" t="s">
        <v>261</v>
      </c>
      <c r="B188" s="5"/>
      <c r="C188" s="67"/>
      <c r="D188" s="7">
        <v>0</v>
      </c>
      <c r="E188" s="97" t="s">
        <v>173</v>
      </c>
      <c r="F188" s="66" t="s">
        <v>223</v>
      </c>
    </row>
    <row r="189" spans="1:6" s="2" customFormat="1" ht="42.75" customHeight="1" hidden="1">
      <c r="A189" s="15" t="s">
        <v>135</v>
      </c>
      <c r="B189" s="5"/>
      <c r="C189" s="73"/>
      <c r="D189" s="73">
        <f t="shared" si="8"/>
        <v>0</v>
      </c>
      <c r="E189" s="97" t="s">
        <v>173</v>
      </c>
      <c r="F189" s="66" t="s">
        <v>224</v>
      </c>
    </row>
    <row r="190" spans="1:6" s="2" customFormat="1" ht="48.75" customHeight="1" hidden="1">
      <c r="A190" s="15" t="s">
        <v>267</v>
      </c>
      <c r="B190" s="5"/>
      <c r="C190" s="73"/>
      <c r="D190" s="73">
        <f t="shared" si="8"/>
        <v>0</v>
      </c>
      <c r="E190" s="97" t="s">
        <v>253</v>
      </c>
      <c r="F190" s="72"/>
    </row>
    <row r="191" spans="1:5" s="2" customFormat="1" ht="30.75">
      <c r="A191" s="89" t="s">
        <v>36</v>
      </c>
      <c r="B191" s="74">
        <f>B195+B197+B198+B199+B200+B201+B202+B203+B204+B205+B207+B208+B209+B210+B211+B213+B214+B216+B217+B218</f>
        <v>216529.93</v>
      </c>
      <c r="C191" s="74">
        <f>C196+C206+C209+C210+C211+C212+C213+C215+C195+C214</f>
        <v>198876.35</v>
      </c>
      <c r="D191" s="78">
        <f t="shared" si="8"/>
        <v>-17653.579999999987</v>
      </c>
      <c r="E191" s="100">
        <f t="shared" si="7"/>
        <v>-0.08152951418771524</v>
      </c>
    </row>
    <row r="192" spans="1:5" s="2" customFormat="1" ht="46.5" hidden="1">
      <c r="A192" s="9" t="s">
        <v>46</v>
      </c>
      <c r="B192" s="6">
        <f>B193+B194</f>
        <v>0</v>
      </c>
      <c r="C192" s="74">
        <f>C193+C194</f>
        <v>0</v>
      </c>
      <c r="D192" s="73">
        <f t="shared" si="8"/>
        <v>0</v>
      </c>
      <c r="E192" s="99" t="e">
        <f t="shared" si="7"/>
        <v>#DIV/0!</v>
      </c>
    </row>
    <row r="193" spans="1:5" s="2" customFormat="1" ht="93" hidden="1">
      <c r="A193" s="15" t="s">
        <v>94</v>
      </c>
      <c r="B193" s="5">
        <v>0</v>
      </c>
      <c r="C193" s="73">
        <f>17481-524-16957</f>
        <v>0</v>
      </c>
      <c r="D193" s="73">
        <f t="shared" si="8"/>
        <v>0</v>
      </c>
      <c r="E193" s="99" t="e">
        <f t="shared" si="7"/>
        <v>#DIV/0!</v>
      </c>
    </row>
    <row r="194" spans="1:5" s="2" customFormat="1" ht="93" hidden="1">
      <c r="A194" s="15" t="s">
        <v>95</v>
      </c>
      <c r="B194" s="5">
        <v>0</v>
      </c>
      <c r="C194" s="75">
        <f>2224-2224</f>
        <v>0</v>
      </c>
      <c r="D194" s="73">
        <f t="shared" si="8"/>
        <v>0</v>
      </c>
      <c r="E194" s="99" t="e">
        <f t="shared" si="7"/>
        <v>#DIV/0!</v>
      </c>
    </row>
    <row r="195" spans="1:5" s="2" customFormat="1" ht="46.5" hidden="1">
      <c r="A195" s="15" t="s">
        <v>46</v>
      </c>
      <c r="B195" s="75"/>
      <c r="C195" s="75"/>
      <c r="D195" s="73">
        <f>C195-B195</f>
        <v>0</v>
      </c>
      <c r="E195" s="99" t="e">
        <f t="shared" si="7"/>
        <v>#DIV/0!</v>
      </c>
    </row>
    <row r="196" spans="1:5" s="2" customFormat="1" ht="46.5" hidden="1">
      <c r="A196" s="9" t="s">
        <v>35</v>
      </c>
      <c r="B196" s="6">
        <f>B197+B198+B199+B200+B201+B202+B203+B204+B205</f>
        <v>3849.75</v>
      </c>
      <c r="C196" s="74">
        <f>C197+C198+C199+C200+C201+C202+C203+C204+C205</f>
        <v>3760.9500000000003</v>
      </c>
      <c r="D196" s="78">
        <f t="shared" si="8"/>
        <v>-88.79999999999973</v>
      </c>
      <c r="E196" s="100">
        <f t="shared" si="7"/>
        <v>-0.023066432885252217</v>
      </c>
    </row>
    <row r="197" spans="1:5" s="2" customFormat="1" ht="62.25">
      <c r="A197" s="15" t="s">
        <v>44</v>
      </c>
      <c r="B197" s="84">
        <v>583.65</v>
      </c>
      <c r="C197" s="84">
        <v>799.45</v>
      </c>
      <c r="D197" s="73">
        <f t="shared" si="8"/>
        <v>215.80000000000007</v>
      </c>
      <c r="E197" s="99">
        <f t="shared" si="7"/>
        <v>0.36974213998115324</v>
      </c>
    </row>
    <row r="198" spans="1:5" s="2" customFormat="1" ht="80.25" customHeight="1">
      <c r="A198" s="15" t="s">
        <v>124</v>
      </c>
      <c r="B198" s="75">
        <v>1.5</v>
      </c>
      <c r="C198" s="75">
        <v>1.2</v>
      </c>
      <c r="D198" s="73">
        <f t="shared" si="8"/>
        <v>-0.30000000000000004</v>
      </c>
      <c r="E198" s="99">
        <f t="shared" si="7"/>
        <v>-0.20000000000000004</v>
      </c>
    </row>
    <row r="199" spans="1:5" s="2" customFormat="1" ht="89.25" customHeight="1">
      <c r="A199" s="15" t="s">
        <v>125</v>
      </c>
      <c r="B199" s="75">
        <v>774</v>
      </c>
      <c r="C199" s="85">
        <v>0</v>
      </c>
      <c r="D199" s="73">
        <f t="shared" si="8"/>
        <v>-774</v>
      </c>
      <c r="E199" s="99" t="s">
        <v>253</v>
      </c>
    </row>
    <row r="200" spans="1:5" s="2" customFormat="1" ht="52.5" customHeight="1">
      <c r="A200" s="15" t="s">
        <v>115</v>
      </c>
      <c r="B200" s="85">
        <v>215</v>
      </c>
      <c r="C200" s="85">
        <v>313</v>
      </c>
      <c r="D200" s="73">
        <f t="shared" si="8"/>
        <v>98</v>
      </c>
      <c r="E200" s="99">
        <f t="shared" si="7"/>
        <v>0.4558139534883721</v>
      </c>
    </row>
    <row r="201" spans="1:5" s="2" customFormat="1" ht="72.75" customHeight="1">
      <c r="A201" s="15" t="s">
        <v>114</v>
      </c>
      <c r="B201" s="85">
        <v>1482</v>
      </c>
      <c r="C201" s="85">
        <v>901</v>
      </c>
      <c r="D201" s="73">
        <f t="shared" si="8"/>
        <v>-581</v>
      </c>
      <c r="E201" s="96">
        <f t="shared" si="7"/>
        <v>-0.39203778677462886</v>
      </c>
    </row>
    <row r="202" spans="1:5" s="2" customFormat="1" ht="63.75" customHeight="1">
      <c r="A202" s="15" t="s">
        <v>38</v>
      </c>
      <c r="B202" s="85">
        <v>671</v>
      </c>
      <c r="C202" s="85">
        <v>1474</v>
      </c>
      <c r="D202" s="73">
        <f t="shared" si="8"/>
        <v>803</v>
      </c>
      <c r="E202" s="96">
        <f t="shared" si="7"/>
        <v>1.1967213114754098</v>
      </c>
    </row>
    <row r="203" spans="1:5" s="2" customFormat="1" ht="72" customHeight="1">
      <c r="A203" s="15" t="s">
        <v>118</v>
      </c>
      <c r="B203" s="75">
        <v>59.9</v>
      </c>
      <c r="C203" s="75">
        <v>0</v>
      </c>
      <c r="D203" s="73">
        <f t="shared" si="8"/>
        <v>-59.9</v>
      </c>
      <c r="E203" s="96">
        <f t="shared" si="7"/>
        <v>-1</v>
      </c>
    </row>
    <row r="204" spans="1:5" s="2" customFormat="1" ht="80.25" customHeight="1">
      <c r="A204" s="15" t="s">
        <v>47</v>
      </c>
      <c r="B204" s="75">
        <v>62.7</v>
      </c>
      <c r="C204" s="75">
        <v>272.3</v>
      </c>
      <c r="D204" s="73">
        <f t="shared" si="8"/>
        <v>209.60000000000002</v>
      </c>
      <c r="E204" s="96" t="s">
        <v>278</v>
      </c>
    </row>
    <row r="205" spans="1:5" s="2" customFormat="1" ht="80.25" customHeight="1" hidden="1">
      <c r="A205" s="15" t="s">
        <v>107</v>
      </c>
      <c r="B205" s="5">
        <v>0</v>
      </c>
      <c r="C205" s="75">
        <v>0</v>
      </c>
      <c r="D205" s="73">
        <f t="shared" si="8"/>
        <v>0</v>
      </c>
      <c r="E205" s="97" t="s">
        <v>173</v>
      </c>
    </row>
    <row r="206" spans="1:5" s="2" customFormat="1" ht="78" hidden="1">
      <c r="A206" s="16" t="s">
        <v>45</v>
      </c>
      <c r="B206" s="6">
        <f>B207+B208</f>
        <v>4457.7</v>
      </c>
      <c r="C206" s="74">
        <f>C207+C208</f>
        <v>4648.4</v>
      </c>
      <c r="D206" s="78">
        <f t="shared" si="8"/>
        <v>190.69999999999982</v>
      </c>
      <c r="E206" s="95">
        <f aca="true" t="shared" si="9" ref="E206:E241">D206/B206</f>
        <v>0.042779908921641165</v>
      </c>
    </row>
    <row r="207" spans="1:5" s="2" customFormat="1" ht="128.25" customHeight="1">
      <c r="A207" s="15" t="s">
        <v>116</v>
      </c>
      <c r="B207" s="75">
        <v>4251.2</v>
      </c>
      <c r="C207" s="75">
        <v>4420.2</v>
      </c>
      <c r="D207" s="73">
        <f t="shared" si="8"/>
        <v>169</v>
      </c>
      <c r="E207" s="96">
        <f t="shared" si="9"/>
        <v>0.03975348136996613</v>
      </c>
    </row>
    <row r="208" spans="1:5" s="2" customFormat="1" ht="123" customHeight="1">
      <c r="A208" s="15" t="s">
        <v>117</v>
      </c>
      <c r="B208" s="75">
        <v>206.5</v>
      </c>
      <c r="C208" s="75">
        <v>228.2</v>
      </c>
      <c r="D208" s="7">
        <f t="shared" si="8"/>
        <v>21.69999999999999</v>
      </c>
      <c r="E208" s="96">
        <f t="shared" si="9"/>
        <v>0.1050847457627118</v>
      </c>
    </row>
    <row r="209" spans="1:5" s="2" customFormat="1" ht="68.25" customHeight="1">
      <c r="A209" s="15" t="s">
        <v>103</v>
      </c>
      <c r="B209" s="75">
        <v>4683.3</v>
      </c>
      <c r="C209" s="73">
        <v>0</v>
      </c>
      <c r="D209" s="7">
        <f t="shared" si="8"/>
        <v>-4683.3</v>
      </c>
      <c r="E209" s="96">
        <f t="shared" si="9"/>
        <v>-1</v>
      </c>
    </row>
    <row r="210" spans="1:5" s="2" customFormat="1" ht="63.75" customHeight="1">
      <c r="A210" s="17" t="s">
        <v>96</v>
      </c>
      <c r="B210" s="75">
        <v>874.9</v>
      </c>
      <c r="C210" s="73">
        <v>583.9</v>
      </c>
      <c r="D210" s="7">
        <f t="shared" si="8"/>
        <v>-291</v>
      </c>
      <c r="E210" s="96">
        <f t="shared" si="9"/>
        <v>-0.33260944107898044</v>
      </c>
    </row>
    <row r="211" spans="1:5" s="2" customFormat="1" ht="69" customHeight="1" hidden="1">
      <c r="A211" s="17" t="s">
        <v>97</v>
      </c>
      <c r="B211" s="75"/>
      <c r="C211" s="75"/>
      <c r="D211" s="7">
        <f t="shared" si="8"/>
        <v>0</v>
      </c>
      <c r="E211" s="96" t="e">
        <f t="shared" si="9"/>
        <v>#DIV/0!</v>
      </c>
    </row>
    <row r="212" spans="1:5" s="2" customFormat="1" ht="62.25">
      <c r="A212" s="17" t="s">
        <v>268</v>
      </c>
      <c r="B212" s="5">
        <v>0</v>
      </c>
      <c r="C212" s="5">
        <v>418.8</v>
      </c>
      <c r="D212" s="7">
        <f t="shared" si="8"/>
        <v>418.8</v>
      </c>
      <c r="E212" s="96" t="s">
        <v>253</v>
      </c>
    </row>
    <row r="213" spans="1:6" s="2" customFormat="1" ht="117.75" customHeight="1">
      <c r="A213" s="18" t="s">
        <v>155</v>
      </c>
      <c r="B213" s="75">
        <v>4706.8</v>
      </c>
      <c r="C213" s="73">
        <v>4706.8</v>
      </c>
      <c r="D213" s="73">
        <f t="shared" si="8"/>
        <v>0</v>
      </c>
      <c r="E213" s="99">
        <f t="shared" si="9"/>
        <v>0</v>
      </c>
      <c r="F213" s="79"/>
    </row>
    <row r="214" spans="1:6" s="2" customFormat="1" ht="55.5" customHeight="1" hidden="1">
      <c r="A214" s="70" t="s">
        <v>247</v>
      </c>
      <c r="B214" s="75"/>
      <c r="C214" s="73"/>
      <c r="D214" s="73">
        <f t="shared" si="8"/>
        <v>0</v>
      </c>
      <c r="E214" s="99" t="e">
        <f t="shared" si="9"/>
        <v>#DIV/0!</v>
      </c>
      <c r="F214" s="79"/>
    </row>
    <row r="215" spans="1:6" s="2" customFormat="1" ht="24.75" customHeight="1">
      <c r="A215" s="89" t="s">
        <v>20</v>
      </c>
      <c r="B215" s="74">
        <f>B216+B217+B218+B219+B220</f>
        <v>197957.47999999998</v>
      </c>
      <c r="C215" s="74">
        <f>C216+C217+C218+C219+C220</f>
        <v>184757.5</v>
      </c>
      <c r="D215" s="78">
        <f aca="true" t="shared" si="10" ref="D215:D241">C215-B215</f>
        <v>-13199.979999999981</v>
      </c>
      <c r="E215" s="100">
        <f t="shared" si="9"/>
        <v>-0.06668088520827797</v>
      </c>
      <c r="F215" s="79"/>
    </row>
    <row r="216" spans="1:6" s="2" customFormat="1" ht="214.5" customHeight="1">
      <c r="A216" s="18" t="s">
        <v>120</v>
      </c>
      <c r="B216" s="75">
        <f>111368.44+8816.7</f>
        <v>120185.14</v>
      </c>
      <c r="C216" s="75">
        <v>114927</v>
      </c>
      <c r="D216" s="73">
        <f t="shared" si="10"/>
        <v>-5258.139999999999</v>
      </c>
      <c r="E216" s="99">
        <f t="shared" si="9"/>
        <v>-0.0437503338599098</v>
      </c>
      <c r="F216" s="79"/>
    </row>
    <row r="217" spans="1:5" s="2" customFormat="1" ht="224.25" customHeight="1">
      <c r="A217" s="18" t="s">
        <v>121</v>
      </c>
      <c r="B217" s="75">
        <v>1324.34</v>
      </c>
      <c r="C217" s="75">
        <v>1209.5</v>
      </c>
      <c r="D217" s="73">
        <f t="shared" si="10"/>
        <v>-114.83999999999992</v>
      </c>
      <c r="E217" s="96">
        <f t="shared" si="9"/>
        <v>-0.0867148919461769</v>
      </c>
    </row>
    <row r="218" spans="1:5" s="2" customFormat="1" ht="216" customHeight="1">
      <c r="A218" s="18" t="s">
        <v>122</v>
      </c>
      <c r="B218" s="75">
        <v>76448</v>
      </c>
      <c r="C218" s="75">
        <v>68471</v>
      </c>
      <c r="D218" s="73">
        <f t="shared" si="10"/>
        <v>-7977</v>
      </c>
      <c r="E218" s="96">
        <f t="shared" si="9"/>
        <v>-0.10434543742151528</v>
      </c>
    </row>
    <row r="219" spans="1:5" s="2" customFormat="1" ht="53.25" customHeight="1">
      <c r="A219" s="18" t="s">
        <v>300</v>
      </c>
      <c r="B219" s="75">
        <v>0</v>
      </c>
      <c r="C219" s="75">
        <v>150</v>
      </c>
      <c r="D219" s="73">
        <f t="shared" si="10"/>
        <v>150</v>
      </c>
      <c r="E219" s="96" t="s">
        <v>253</v>
      </c>
    </row>
    <row r="220" spans="1:5" s="2" customFormat="1" ht="92.25" customHeight="1" hidden="1">
      <c r="A220" s="18" t="s">
        <v>301</v>
      </c>
      <c r="B220" s="75">
        <v>0</v>
      </c>
      <c r="C220" s="75"/>
      <c r="D220" s="73">
        <f t="shared" si="10"/>
        <v>0</v>
      </c>
      <c r="E220" s="96" t="s">
        <v>253</v>
      </c>
    </row>
    <row r="221" spans="1:5" s="2" customFormat="1" ht="37.5" customHeight="1" hidden="1">
      <c r="A221" s="9" t="s">
        <v>99</v>
      </c>
      <c r="B221" s="6">
        <f>B222+B223+B224+B225+B226</f>
        <v>0</v>
      </c>
      <c r="C221" s="6">
        <f>C222+C223+C224+C225+C226+C227</f>
        <v>0</v>
      </c>
      <c r="D221" s="7">
        <f t="shared" si="10"/>
        <v>0</v>
      </c>
      <c r="E221" s="96" t="e">
        <f t="shared" si="9"/>
        <v>#DIV/0!</v>
      </c>
    </row>
    <row r="222" spans="1:5" s="2" customFormat="1" ht="30" customHeight="1" hidden="1">
      <c r="A222" s="44" t="s">
        <v>277</v>
      </c>
      <c r="B222" s="75"/>
      <c r="C222" s="5"/>
      <c r="D222" s="7">
        <f t="shared" si="10"/>
        <v>0</v>
      </c>
      <c r="E222" s="96" t="e">
        <f t="shared" si="9"/>
        <v>#DIV/0!</v>
      </c>
    </row>
    <row r="223" spans="1:5" s="2" customFormat="1" ht="50.25" customHeight="1" hidden="1">
      <c r="A223" s="44" t="s">
        <v>248</v>
      </c>
      <c r="B223" s="75"/>
      <c r="C223" s="5"/>
      <c r="D223" s="7">
        <f t="shared" si="10"/>
        <v>0</v>
      </c>
      <c r="E223" s="102" t="e">
        <f t="shared" si="9"/>
        <v>#DIV/0!</v>
      </c>
    </row>
    <row r="224" spans="1:5" s="2" customFormat="1" ht="97.5" customHeight="1" hidden="1">
      <c r="A224" s="44" t="s">
        <v>146</v>
      </c>
      <c r="B224" s="27"/>
      <c r="C224" s="76"/>
      <c r="D224" s="73">
        <f t="shared" si="10"/>
        <v>0</v>
      </c>
      <c r="E224" s="102"/>
    </row>
    <row r="225" spans="1:5" s="2" customFormat="1" ht="60" customHeight="1" hidden="1">
      <c r="A225" s="44" t="s">
        <v>249</v>
      </c>
      <c r="B225" s="27"/>
      <c r="C225" s="76"/>
      <c r="D225" s="73">
        <f aca="true" t="shared" si="11" ref="D225:D231">C225-B225</f>
        <v>0</v>
      </c>
      <c r="E225" s="97" t="s">
        <v>173</v>
      </c>
    </row>
    <row r="226" spans="1:5" s="2" customFormat="1" ht="80.25" customHeight="1" hidden="1">
      <c r="A226" s="44" t="s">
        <v>251</v>
      </c>
      <c r="B226" s="27"/>
      <c r="C226" s="76"/>
      <c r="D226" s="73">
        <f t="shared" si="11"/>
        <v>0</v>
      </c>
      <c r="E226" s="97" t="s">
        <v>173</v>
      </c>
    </row>
    <row r="227" spans="1:5" s="2" customFormat="1" ht="80.25" customHeight="1" hidden="1">
      <c r="A227" s="44" t="s">
        <v>269</v>
      </c>
      <c r="B227" s="27"/>
      <c r="C227" s="76"/>
      <c r="D227" s="73">
        <f t="shared" si="11"/>
        <v>0</v>
      </c>
      <c r="E227" s="97" t="s">
        <v>253</v>
      </c>
    </row>
    <row r="228" spans="1:5" s="2" customFormat="1" ht="57">
      <c r="A228" s="62" t="s">
        <v>285</v>
      </c>
      <c r="B228" s="27">
        <f>B229</f>
        <v>-10.3</v>
      </c>
      <c r="C228" s="27">
        <f>C229</f>
        <v>-201.8</v>
      </c>
      <c r="D228" s="7">
        <f t="shared" si="11"/>
        <v>-191.5</v>
      </c>
      <c r="E228" s="96" t="s">
        <v>304</v>
      </c>
    </row>
    <row r="229" spans="1:5" s="2" customFormat="1" ht="93">
      <c r="A229" s="44" t="s">
        <v>171</v>
      </c>
      <c r="B229" s="27">
        <v>-10.3</v>
      </c>
      <c r="C229" s="27">
        <v>-201.8</v>
      </c>
      <c r="D229" s="7">
        <f t="shared" si="11"/>
        <v>-191.5</v>
      </c>
      <c r="E229" s="96" t="s">
        <v>304</v>
      </c>
    </row>
    <row r="230" spans="1:5" s="2" customFormat="1" ht="45" hidden="1">
      <c r="A230" s="36" t="s">
        <v>169</v>
      </c>
      <c r="B230" s="28">
        <f>B231</f>
        <v>0</v>
      </c>
      <c r="C230" s="28">
        <f>C231</f>
        <v>0</v>
      </c>
      <c r="D230" s="25">
        <f t="shared" si="11"/>
        <v>0</v>
      </c>
      <c r="E230" s="95" t="e">
        <f t="shared" si="9"/>
        <v>#DIV/0!</v>
      </c>
    </row>
    <row r="231" spans="1:5" s="2" customFormat="1" ht="30.75" hidden="1">
      <c r="A231" s="44" t="s">
        <v>170</v>
      </c>
      <c r="B231" s="27"/>
      <c r="C231" s="27">
        <v>0</v>
      </c>
      <c r="D231" s="7">
        <f t="shared" si="11"/>
        <v>0</v>
      </c>
      <c r="E231" s="95" t="e">
        <f t="shared" si="9"/>
        <v>#DIV/0!</v>
      </c>
    </row>
    <row r="232" spans="1:5" s="2" customFormat="1" ht="52.5" customHeight="1">
      <c r="A232" s="37" t="s">
        <v>137</v>
      </c>
      <c r="B232" s="28">
        <f>B233+B234+B236+B237+B238+B235</f>
        <v>-10865.9</v>
      </c>
      <c r="C232" s="28">
        <f>C233+C234+C236+C237+C238</f>
        <v>-9190.7</v>
      </c>
      <c r="D232" s="25">
        <f t="shared" si="10"/>
        <v>1675.199999999999</v>
      </c>
      <c r="E232" s="95">
        <f t="shared" si="9"/>
        <v>-0.15417038625424484</v>
      </c>
    </row>
    <row r="233" spans="1:5" s="2" customFormat="1" ht="52.5" customHeight="1">
      <c r="A233" s="44" t="s">
        <v>138</v>
      </c>
      <c r="B233" s="27">
        <v>-136.09</v>
      </c>
      <c r="C233" s="76">
        <v>0</v>
      </c>
      <c r="D233" s="7">
        <f t="shared" si="10"/>
        <v>136.09</v>
      </c>
      <c r="E233" s="96" t="s">
        <v>253</v>
      </c>
    </row>
    <row r="234" spans="1:5" s="2" customFormat="1" ht="52.5" customHeight="1">
      <c r="A234" s="44" t="s">
        <v>140</v>
      </c>
      <c r="B234" s="27">
        <v>-1285.6</v>
      </c>
      <c r="C234" s="76">
        <v>0</v>
      </c>
      <c r="D234" s="7">
        <f t="shared" si="10"/>
        <v>1285.6</v>
      </c>
      <c r="E234" s="97" t="s">
        <v>173</v>
      </c>
    </row>
    <row r="235" spans="1:5" s="2" customFormat="1" ht="63" customHeight="1" hidden="1">
      <c r="A235" s="44" t="s">
        <v>286</v>
      </c>
      <c r="B235" s="27">
        <v>-0.01</v>
      </c>
      <c r="C235" s="76">
        <v>0</v>
      </c>
      <c r="D235" s="7">
        <v>0</v>
      </c>
      <c r="E235" s="97" t="s">
        <v>253</v>
      </c>
    </row>
    <row r="236" spans="1:5" s="2" customFormat="1" ht="83.25" customHeight="1">
      <c r="A236" s="44" t="s">
        <v>139</v>
      </c>
      <c r="B236" s="27">
        <v>-966.55</v>
      </c>
      <c r="C236" s="76">
        <v>-3812.6</v>
      </c>
      <c r="D236" s="7">
        <f t="shared" si="10"/>
        <v>-2846.05</v>
      </c>
      <c r="E236" s="96" t="s">
        <v>305</v>
      </c>
    </row>
    <row r="237" spans="1:5" s="2" customFormat="1" ht="52.5" customHeight="1">
      <c r="A237" s="44" t="s">
        <v>138</v>
      </c>
      <c r="B237" s="27">
        <v>-8107.35</v>
      </c>
      <c r="C237" s="76">
        <v>-5320.9</v>
      </c>
      <c r="D237" s="7">
        <f t="shared" si="10"/>
        <v>2786.4500000000007</v>
      </c>
      <c r="E237" s="96">
        <f t="shared" si="9"/>
        <v>-0.3436943020839116</v>
      </c>
    </row>
    <row r="238" spans="1:5" s="2" customFormat="1" ht="52.5" customHeight="1">
      <c r="A238" s="44" t="s">
        <v>138</v>
      </c>
      <c r="B238" s="27">
        <v>-370.3</v>
      </c>
      <c r="C238" s="76">
        <v>-57.2</v>
      </c>
      <c r="D238" s="7">
        <f t="shared" si="10"/>
        <v>313.1</v>
      </c>
      <c r="E238" s="96" t="s">
        <v>253</v>
      </c>
    </row>
    <row r="239" spans="1:5" ht="24" customHeight="1">
      <c r="A239" s="63" t="s">
        <v>6</v>
      </c>
      <c r="B239" s="6">
        <f>B6+B130</f>
        <v>459097.18</v>
      </c>
      <c r="C239" s="6">
        <f>C6+C130</f>
        <v>629033.16</v>
      </c>
      <c r="D239" s="6">
        <f>C239-B239</f>
        <v>169935.98000000004</v>
      </c>
      <c r="E239" s="95">
        <f t="shared" si="9"/>
        <v>0.3701525241344328</v>
      </c>
    </row>
    <row r="240" spans="1:5" ht="30" customHeight="1">
      <c r="A240" s="18" t="s">
        <v>7</v>
      </c>
      <c r="B240" s="5">
        <f>SUM(B130)</f>
        <v>230464.76</v>
      </c>
      <c r="C240" s="5">
        <f>SUM(C130)</f>
        <v>242263.40000000002</v>
      </c>
      <c r="D240" s="7">
        <f t="shared" si="10"/>
        <v>11798.640000000014</v>
      </c>
      <c r="E240" s="96">
        <f t="shared" si="9"/>
        <v>0.05119498529840316</v>
      </c>
    </row>
    <row r="241" spans="1:5" ht="30.75" customHeight="1">
      <c r="A241" s="63" t="s">
        <v>8</v>
      </c>
      <c r="B241" s="6">
        <f>B239</f>
        <v>459097.18</v>
      </c>
      <c r="C241" s="6">
        <f>C239</f>
        <v>629033.16</v>
      </c>
      <c r="D241" s="25">
        <f t="shared" si="10"/>
        <v>169935.98000000004</v>
      </c>
      <c r="E241" s="95">
        <f t="shared" si="9"/>
        <v>0.3701525241344328</v>
      </c>
    </row>
    <row r="242" spans="2:5" ht="18">
      <c r="B242" s="31"/>
      <c r="C242" s="31"/>
      <c r="D242" s="31"/>
      <c r="E242" s="91"/>
    </row>
    <row r="243" ht="18">
      <c r="E243" s="92"/>
    </row>
    <row r="244" ht="18">
      <c r="E244" s="92"/>
    </row>
    <row r="245" ht="18">
      <c r="E245" s="92"/>
    </row>
    <row r="246" ht="16.5" customHeight="1">
      <c r="E246" s="92"/>
    </row>
    <row r="247" ht="18">
      <c r="E247" s="92"/>
    </row>
    <row r="248" ht="18">
      <c r="E248" s="92"/>
    </row>
    <row r="249" ht="18">
      <c r="E249" s="92"/>
    </row>
    <row r="250" ht="16.5" customHeight="1">
      <c r="E250" s="92"/>
    </row>
    <row r="251" ht="38.25" customHeight="1">
      <c r="E251" s="92"/>
    </row>
    <row r="252" ht="16.5" customHeight="1">
      <c r="E252" s="92"/>
    </row>
    <row r="253" ht="28.5" customHeight="1">
      <c r="E253" s="92"/>
    </row>
    <row r="254" ht="21" customHeight="1">
      <c r="E254" s="92"/>
    </row>
    <row r="255" ht="20.25" customHeight="1">
      <c r="E255" s="92"/>
    </row>
    <row r="256" ht="18.75" customHeight="1">
      <c r="E256" s="92"/>
    </row>
    <row r="257" ht="21" customHeight="1">
      <c r="E257" s="92"/>
    </row>
    <row r="258" ht="17.25" customHeight="1">
      <c r="E258" s="92"/>
    </row>
    <row r="259" ht="17.25" customHeight="1">
      <c r="E259" s="92"/>
    </row>
    <row r="260" ht="18">
      <c r="E260" s="92"/>
    </row>
    <row r="261" ht="18">
      <c r="E261" s="92"/>
    </row>
    <row r="262" ht="17.25" customHeight="1">
      <c r="E262" s="92"/>
    </row>
    <row r="263" ht="17.25" customHeight="1">
      <c r="E263" s="92"/>
    </row>
    <row r="264" ht="18">
      <c r="E264" s="92"/>
    </row>
    <row r="265" ht="17.25" customHeight="1">
      <c r="E265" s="92"/>
    </row>
    <row r="266" ht="18">
      <c r="E266" s="92"/>
    </row>
    <row r="267" ht="18">
      <c r="E267" s="92"/>
    </row>
    <row r="268" ht="18">
      <c r="E268" s="92"/>
    </row>
    <row r="269" ht="18">
      <c r="E269" s="92"/>
    </row>
    <row r="270" ht="18">
      <c r="E270" s="92"/>
    </row>
    <row r="271" ht="18">
      <c r="E271" s="92"/>
    </row>
    <row r="272" ht="18">
      <c r="E272" s="92"/>
    </row>
    <row r="273" ht="18">
      <c r="E273" s="92"/>
    </row>
    <row r="274" ht="18">
      <c r="E274" s="92"/>
    </row>
    <row r="275" ht="18">
      <c r="E275" s="92"/>
    </row>
    <row r="276" ht="18">
      <c r="E276" s="92"/>
    </row>
    <row r="277" ht="18">
      <c r="E277" s="92"/>
    </row>
    <row r="278" ht="18">
      <c r="E278" s="92"/>
    </row>
    <row r="279" ht="18">
      <c r="E279" s="92"/>
    </row>
    <row r="280" ht="18">
      <c r="E280" s="92"/>
    </row>
    <row r="281" ht="18">
      <c r="E281" s="92"/>
    </row>
    <row r="282" ht="18">
      <c r="E282" s="92"/>
    </row>
    <row r="283" ht="28.5" customHeight="1">
      <c r="E283" s="92"/>
    </row>
    <row r="284" ht="22.5" customHeight="1">
      <c r="E284" s="92"/>
    </row>
    <row r="285" ht="18">
      <c r="E285" s="92"/>
    </row>
    <row r="286" ht="18">
      <c r="E286" s="92"/>
    </row>
    <row r="287" ht="18">
      <c r="E287" s="92"/>
    </row>
    <row r="288" ht="18">
      <c r="E288" s="92"/>
    </row>
    <row r="289" ht="18">
      <c r="E289" s="92"/>
    </row>
    <row r="290" ht="18">
      <c r="E290" s="92"/>
    </row>
    <row r="291" ht="18">
      <c r="E291" s="92"/>
    </row>
    <row r="292" ht="18">
      <c r="E292" s="92"/>
    </row>
    <row r="293" ht="18">
      <c r="E293" s="92"/>
    </row>
    <row r="294" ht="18">
      <c r="E294" s="92"/>
    </row>
    <row r="295" ht="18">
      <c r="E295" s="92"/>
    </row>
    <row r="296" ht="18">
      <c r="E296" s="92"/>
    </row>
    <row r="297" ht="18">
      <c r="E297" s="92"/>
    </row>
    <row r="298" ht="18">
      <c r="E298" s="92"/>
    </row>
    <row r="299" ht="18">
      <c r="E299" s="92"/>
    </row>
    <row r="300" ht="25.5" customHeight="1">
      <c r="E300" s="92"/>
    </row>
    <row r="301" ht="39" customHeight="1">
      <c r="E301" s="92"/>
    </row>
    <row r="302" ht="13.5" customHeight="1">
      <c r="E302" s="92"/>
    </row>
    <row r="303" ht="18">
      <c r="E303" s="92"/>
    </row>
    <row r="304" ht="18">
      <c r="E304" s="92"/>
    </row>
    <row r="305" ht="18">
      <c r="E305" s="92"/>
    </row>
    <row r="306" ht="18">
      <c r="E306" s="92"/>
    </row>
    <row r="307" ht="18">
      <c r="E307" s="92"/>
    </row>
    <row r="308" ht="18">
      <c r="E308" s="92"/>
    </row>
    <row r="309" ht="18">
      <c r="E309" s="92"/>
    </row>
    <row r="310" ht="72" customHeight="1">
      <c r="E310" s="92"/>
    </row>
    <row r="311" ht="18">
      <c r="E311" s="92"/>
    </row>
    <row r="312" ht="18">
      <c r="E312" s="92"/>
    </row>
    <row r="313" ht="18">
      <c r="E313" s="92"/>
    </row>
    <row r="314" ht="18">
      <c r="E314" s="92"/>
    </row>
    <row r="315" ht="18">
      <c r="E315" s="92"/>
    </row>
    <row r="316" ht="18">
      <c r="E316" s="92"/>
    </row>
    <row r="317" ht="18">
      <c r="E317" s="92"/>
    </row>
    <row r="318" ht="18">
      <c r="E318" s="92"/>
    </row>
    <row r="319" ht="18">
      <c r="E319" s="92"/>
    </row>
    <row r="320" ht="18">
      <c r="E320" s="92"/>
    </row>
    <row r="321" ht="18">
      <c r="E321" s="92"/>
    </row>
    <row r="322" ht="18">
      <c r="E322" s="92"/>
    </row>
    <row r="323" ht="18">
      <c r="E323" s="92"/>
    </row>
    <row r="324" ht="18">
      <c r="E324" s="92"/>
    </row>
    <row r="325" ht="18">
      <c r="E325" s="92"/>
    </row>
    <row r="326" ht="72.75" customHeight="1">
      <c r="E326" s="92"/>
    </row>
    <row r="327" ht="18">
      <c r="E327" s="92"/>
    </row>
    <row r="328" ht="18">
      <c r="E328" s="92"/>
    </row>
    <row r="329" ht="18">
      <c r="E329" s="92"/>
    </row>
    <row r="330" ht="18">
      <c r="E330" s="92"/>
    </row>
    <row r="331" ht="18">
      <c r="E331" s="92"/>
    </row>
    <row r="332" ht="18">
      <c r="E332" s="92"/>
    </row>
    <row r="333" ht="18">
      <c r="E333" s="92"/>
    </row>
    <row r="334" ht="18">
      <c r="E334" s="92"/>
    </row>
    <row r="335" ht="18">
      <c r="E335" s="92"/>
    </row>
    <row r="336" ht="60" customHeight="1">
      <c r="E336" s="92"/>
    </row>
    <row r="337" ht="28.5" customHeight="1">
      <c r="E337" s="92"/>
    </row>
    <row r="338" ht="18">
      <c r="E338" s="92"/>
    </row>
    <row r="339" ht="18">
      <c r="E339" s="92"/>
    </row>
    <row r="340" ht="18">
      <c r="E340" s="92"/>
    </row>
    <row r="341" ht="18">
      <c r="E341" s="92"/>
    </row>
    <row r="342" ht="18">
      <c r="E342" s="92"/>
    </row>
    <row r="343" ht="18">
      <c r="E343" s="92"/>
    </row>
    <row r="344" ht="18">
      <c r="E344" s="92"/>
    </row>
    <row r="345" ht="18">
      <c r="E345" s="92"/>
    </row>
    <row r="346" ht="18">
      <c r="E346" s="92"/>
    </row>
    <row r="347" ht="18">
      <c r="E347" s="92"/>
    </row>
    <row r="348" ht="18">
      <c r="E348" s="92"/>
    </row>
    <row r="349" ht="18">
      <c r="E349" s="92"/>
    </row>
    <row r="350" ht="18">
      <c r="E350" s="92"/>
    </row>
    <row r="351" ht="18">
      <c r="E351" s="92"/>
    </row>
    <row r="352" ht="18">
      <c r="E352" s="92"/>
    </row>
    <row r="353" ht="18">
      <c r="E353" s="92"/>
    </row>
    <row r="354" ht="28.5" customHeight="1">
      <c r="E354" s="92"/>
    </row>
    <row r="355" ht="18">
      <c r="E355" s="92"/>
    </row>
    <row r="356" ht="18">
      <c r="E356" s="92"/>
    </row>
    <row r="357" ht="18">
      <c r="E357" s="92"/>
    </row>
    <row r="358" ht="18" customHeight="1">
      <c r="E358" s="92"/>
    </row>
    <row r="359" ht="20.25" customHeight="1">
      <c r="E359" s="92"/>
    </row>
    <row r="360" ht="13.5" customHeight="1">
      <c r="E360" s="92"/>
    </row>
    <row r="361" ht="15" customHeight="1">
      <c r="E361" s="92"/>
    </row>
    <row r="363" ht="21.75" customHeight="1"/>
    <row r="364" ht="11.25" customHeight="1"/>
    <row r="365" ht="12.75" customHeight="1"/>
    <row r="366" ht="18.75" customHeight="1"/>
    <row r="367" ht="15.75" customHeight="1"/>
    <row r="368" ht="22.5" customHeight="1"/>
  </sheetData>
  <sheetProtection/>
  <mergeCells count="40">
    <mergeCell ref="F124:G124"/>
    <mergeCell ref="F96:G96"/>
    <mergeCell ref="F102:G102"/>
    <mergeCell ref="F112:G112"/>
    <mergeCell ref="F114:G114"/>
    <mergeCell ref="F117:G117"/>
    <mergeCell ref="F120:G120"/>
    <mergeCell ref="F121:G121"/>
    <mergeCell ref="F122:G122"/>
    <mergeCell ref="F104:G104"/>
    <mergeCell ref="F105:G105"/>
    <mergeCell ref="F108:G108"/>
    <mergeCell ref="F106:G106"/>
    <mergeCell ref="F107:G107"/>
    <mergeCell ref="F110:G110"/>
    <mergeCell ref="F93:G93"/>
    <mergeCell ref="F94:G94"/>
    <mergeCell ref="F97:G97"/>
    <mergeCell ref="F98:G98"/>
    <mergeCell ref="F100:G100"/>
    <mergeCell ref="F101:G101"/>
    <mergeCell ref="F84:G84"/>
    <mergeCell ref="F86:G86"/>
    <mergeCell ref="F88:G88"/>
    <mergeCell ref="F89:G89"/>
    <mergeCell ref="F91:G91"/>
    <mergeCell ref="F92:G92"/>
    <mergeCell ref="F74:G74"/>
    <mergeCell ref="F78:G78"/>
    <mergeCell ref="F76:G76"/>
    <mergeCell ref="F80:G80"/>
    <mergeCell ref="F81:G81"/>
    <mergeCell ref="F83:G83"/>
    <mergeCell ref="F77:G77"/>
    <mergeCell ref="A3:A4"/>
    <mergeCell ref="B3:B4"/>
    <mergeCell ref="C3:C4"/>
    <mergeCell ref="D3:E3"/>
    <mergeCell ref="A1:E1"/>
    <mergeCell ref="F72:G72"/>
  </mergeCells>
  <printOptions/>
  <pageMargins left="0.8267716535433072" right="0.15748031496062992" top="0.4724409448818898" bottom="0.4724409448818898" header="0.2362204724409449" footer="0.2362204724409449"/>
  <pageSetup fitToHeight="32" fitToWidth="1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Пашкевич Юлия Васильевна</cp:lastModifiedBy>
  <cp:lastPrinted>2023-05-16T12:17:37Z</cp:lastPrinted>
  <dcterms:created xsi:type="dcterms:W3CDTF">1999-10-28T10:18:25Z</dcterms:created>
  <dcterms:modified xsi:type="dcterms:W3CDTF">2024-05-21T07:34:55Z</dcterms:modified>
  <cp:category/>
  <cp:version/>
  <cp:contentType/>
  <cp:contentStatus/>
</cp:coreProperties>
</file>