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60" activeTab="0"/>
  </bookViews>
  <sheets>
    <sheet name="Доходы 2023-2025" sheetId="1" r:id="rId1"/>
  </sheets>
  <definedNames>
    <definedName name="_xlnm.Print_Area" localSheetId="0">'Доходы 2023-2025'!$A$1:$E$227</definedName>
  </definedNames>
  <calcPr fullCalcOnLoad="1"/>
</workbook>
</file>

<file path=xl/sharedStrings.xml><?xml version="1.0" encoding="utf-8"?>
<sst xmlns="http://schemas.openxmlformats.org/spreadsheetml/2006/main" count="283" uniqueCount="228">
  <si>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</si>
  <si>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</si>
  <si>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</si>
  <si>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</si>
  <si>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</si>
  <si>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</si>
  <si>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</si>
  <si>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</si>
  <si>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</si>
  <si>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ШТРАФЫ, САНКЦИИ, ВОЗМЕЩЕНИЕ УЩЕРБА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</si>
  <si>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</si>
  <si>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</si>
  <si>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</si>
  <si>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</si>
  <si>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</si>
  <si>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</si>
  <si>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</si>
  <si>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тыс.руб.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</si>
  <si>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</si>
  <si>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</si>
  <si>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</si>
  <si>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 xml:space="preserve">Субсидии бюджетам субъектов РФ и муниципальных образований (межбюджетные субсидии)
</t>
  </si>
  <si>
    <t>Прочие субсидии бюджетам городских округов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</si>
  <si>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</si>
  <si>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</si>
  <si>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</si>
  <si>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</si>
  <si>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</si>
  <si>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</si>
  <si>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</si>
  <si>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</si>
  <si>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</si>
  <si>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</si>
  <si>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</si>
  <si>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</si>
  <si>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</si>
  <si>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</si>
  <si>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>НАЛОГИ НА ТОВАРЫ (РАБОТЫ,УСЛУГИ), РЕАЛИЗУЕМЫЕ НА ТЕРРИТОРИИ РОССИЙСКОЙ ФЕДЕРАЦИИ</t>
  </si>
  <si>
    <t>Единый сельскохозяйственный налог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</si>
  <si>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</si>
  <si>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</si>
  <si>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</si>
  <si>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</si>
  <si>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</si>
  <si>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</si>
  <si>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</si>
  <si>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</si>
  <si>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</si>
  <si>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</si>
  <si>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</si>
  <si>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</si>
  <si>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</si>
  <si>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</si>
  <si>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</si>
  <si>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</si>
  <si>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</si>
  <si>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</si>
  <si>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</si>
  <si>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</si>
  <si>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</si>
  <si>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</si>
  <si>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заключеным Управлением ЖКХ и РГИ города Лыткарино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</si>
  <si>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</si>
  <si>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</si>
  <si>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штрафы за мелкое хищение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</si>
  <si>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</si>
  <si>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</si>
  <si>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</si>
  <si>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</si>
  <si>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</si>
  <si>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штрафы за нарушение правил продажи этилового спирта, алкогольной и спиртосодержащей продукции</t>
  </si>
  <si>
    <t xml:space="preserve">Налог, взимаемый в связи с применением упрощенной системы налогообложения, в том числе: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</si>
  <si>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</si>
  <si>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</si>
  <si>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</si>
  <si>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</si>
  <si>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</si>
  <si>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</si>
  <si>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</si>
  <si>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</si>
  <si>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</si>
  <si>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</si>
  <si>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</si>
  <si>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</si>
  <si>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</si>
  <si>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</si>
  <si>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</si>
  <si>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</si>
  <si>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</si>
  <si>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</si>
  <si>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</si>
  <si>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</si>
  <si>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</si>
  <si>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</si>
  <si>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</si>
  <si>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</si>
  <si>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</si>
  <si>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</si>
  <si>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</si>
  <si>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</si>
  <si>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</si>
  <si>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</si>
  <si>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</si>
  <si>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</si>
  <si>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</si>
  <si>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</si>
  <si>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реализацию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</si>
  <si>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</si>
  <si>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</si>
  <si>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</si>
  <si>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</si>
  <si>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</si>
  <si>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</si>
  <si>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</si>
  <si>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</si>
  <si>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</si>
  <si>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Субсидии бюджетам городских округов на софинансирование капитальных вложений в объекты муниципальной собственности 
(на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</si>
  <si>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 муниципальных образовательных организациях в Московской области</t>
  </si>
  <si>
    <t>Субсидии бюджетам городских округов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</si>
  <si>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</si>
  <si>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</si>
  <si>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</si>
  <si>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Субсидия бюджетам городских округов  на на благоустройство территорий муниципальных общеобразовательных организаций, в зданиях которых выполнен капитальный ремонт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</si>
  <si>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</si>
  <si>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бюджетам городских округов на осуществление государственных полномочий Московской области в области земельных отношений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</si>
  <si>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 родительской платы, на оплату банковских и почтовых услуг по перечислению компенсации родительской платы)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</si>
  <si>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труда работников, осуществляющих работу по обеспечению выплаты компенсации  родительской платы)</t>
  </si>
  <si>
    <t xml:space="preserve">Субвенции бюджетам городских округов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</t>
  </si>
  <si>
    <t>Субсидии бюджетам городских округов на реализацию мероприятий по модернизации школьных систем образования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</si>
  <si>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</si>
  <si>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</si>
  <si>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</si>
  <si>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</si>
  <si>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Субвенции бюджетам городских округов на компенсацию проезда к месту учебы и обратно отдельным категориям обучающихся по очной форме обучения муниципальных общеобразовательных  организаций</t>
  </si>
  <si>
    <t>Субвенции бюджетам городских округов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</si>
  <si>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</si>
  <si>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прочие неналоговые доходы</t>
  </si>
  <si>
    <t>средства от выдачи разрешений на вырубку зеленых насаждений</t>
  </si>
  <si>
    <t>Прочие доходы от компенсации затрат бюджетов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</si>
  <si>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</si>
  <si>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</si>
  <si>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</si>
  <si>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</si>
  <si>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Субсидии бюджетам городских округов на сокращение доли загрязненных сточных вод</t>
  </si>
  <si>
    <t>Субсидии бюджетам городских округов на обустройство и установку детских игровых площадок</t>
  </si>
  <si>
    <t>Субсидии бюджетам городских округов на благоустройство лесопарковых зон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</si>
  <si>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</si>
  <si>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</si>
  <si>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</si>
  <si>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Возврат остатков субвенций на обеспечение жильем граждан, уволенных с военной службы (службы), и приравненных к ним лиц из бюджетов городских округов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</si>
  <si>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</si>
  <si>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</si>
  <si>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</si>
  <si>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</si>
  <si>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</si>
  <si>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Прочие межбюджетные трансферты, передаваемые бюджетам городских округов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</si>
  <si>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</t>
  </si>
  <si>
    <t>Иные штрафы, неустойки, пени, уплаченные в соответствии с законом  или договором в случае неисполнения или ненадлежащего исполнения обязательств перед  муниципальным органом (муниципальным казенным учреждением) городского округа</t>
  </si>
  <si>
    <t>Платежи по искам о возмещении ущерба, а также платежи, уплаченные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</si>
  <si>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причененное муниципальному имуществу городского округа ( за исключением имущества, закрепленного  за муниципальными бюджетными (автономными) учреждениями, унитарными предприятиями)</t>
  </si>
  <si>
    <t xml:space="preserve">Иные штрафы, неустойки, пени, уплаченные в соответствии с законом 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корпорацией, в том числе: </t>
  </si>
  <si>
    <t>Платежи в целях возмещения причиненногго ущерба (убытков), в том числе:</t>
  </si>
  <si>
    <t xml:space="preserve">Доходы от сумм пеней, предусмотренных законодательством Российской Федерарации  о налогах и сборах, подлежащие 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</si>
  <si>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</t>
    </r>
    <r>
      <rPr>
        <sz val="12"/>
        <rFont val="Times New Roman"/>
        <family val="1"/>
      </rPr>
      <t xml:space="preserve">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  </r>
    <r>
      <rPr>
        <sz val="12"/>
        <rFont val="Times New Roman"/>
        <family val="1"/>
      </rPr>
      <t xml:space="preserve">
</t>
    </r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</si>
  <si>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
</t>
  </si>
  <si>
    <r>
  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</t>
    </r>
    <r>
      <rPr>
        <sz val="12"/>
        <rFont val="Times New Roman"/>
        <family val="1"/>
      </rPr>
      <t xml:space="preserve">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</t>
    </r>
  </si>
  <si>
    <t>Наименование доходов</t>
  </si>
  <si>
    <t>отклонение</t>
  </si>
  <si>
    <t>тыс.руб</t>
  </si>
  <si>
    <t>%
к 2022 году</t>
  </si>
  <si>
    <t>ЗАДОЛЖЕННОСТЬ И ПЕРЕРАСЧЕТЫ ПО ОТМЕНЕННЫМ НАЛОГАМ, СБОРАМ И ИНЫМ ОБЯЗАТЕЛЬНЫМ ПЛАТЕЖАМ</t>
  </si>
  <si>
    <t>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</si>
  <si>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прав, в том числе:</t>
  </si>
  <si>
    <t>штрафы за невыполнение требований и мероприятий в области гражданской обороны</t>
  </si>
  <si>
    <t>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</si>
  <si>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>Единый налог на вмененный доход для отдельных видов деятельности</t>
  </si>
  <si>
    <t>заключенным Администрацией города Лыткарино</t>
  </si>
  <si>
    <t>Дотации бюджетам бюджетной системы РФ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</si>
  <si>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</si>
  <si>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</si>
  <si>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</si>
  <si>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</si>
  <si>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</si>
  <si>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</si>
  <si>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</si>
  <si>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</si>
  <si>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</si>
  <si>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-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</si>
  <si>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прав, в том числе:</t>
  </si>
  <si>
    <t>штрафы за нарушение правил охоты, правил, регламентирующих рыболовство и другие виды пользования объектами животного мира</t>
  </si>
  <si>
    <t xml:space="preserve">Сведения об исполнении  бюджета городского округа Лыткарино за 9 месяцев 2023 года по доходам в разрезе видов доходов в сравнении с аналогичным периодом 2022 года </t>
  </si>
  <si>
    <t>9 месяцев 2022 год</t>
  </si>
  <si>
    <t>9 месяцев 2023 год</t>
  </si>
  <si>
    <t>прочие поступления от использования имущества, находящегося в собственности городских округов, (плата за размещение объектов, которые могут быть размещены без предоставления земельных участков и установления сервитутов)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</si>
  <si>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 том числе:</t>
  </si>
  <si>
    <t>штрафы, выявленные должностными лицами органами муниципального контроля</t>
  </si>
  <si>
    <t>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</si>
  <si>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НАЛОГОВЫЕ И НЕНАЛОГОВЫЕДОХОДЫ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</si>
  <si>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разграничена, в том числе:</t>
  </si>
  <si>
    <t xml:space="preserve">Субсидии бюджетам городских округов на укрепление материально-технической базы общеобразовательных организаций, команды которых заняли 1-5 места на соревнованиях "Веселые старты" </t>
  </si>
  <si>
    <t>Субсидии бюджетам городских округов на создание и ремонт пешеходных коммуникаций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</si>
  <si>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</si>
  <si>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</si>
  <si>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</si>
  <si>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Субсидии бюджетам городских округов на обустройство пляжей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</si>
  <si>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</si>
  <si>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</si>
  <si>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</si>
  <si>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</si>
  <si>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Прочие межбюджетные трансферты, передаваемые бюджетам городских округов на сохранение достигнутого уровня заработной платы работников муниципальных учреждений культуры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</si>
  <si>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уучастков, находящихся в государственной или муниципальной собственности.</t>
  </si>
  <si>
    <t>Прочие межбюджетные трансферты, передаваемые бюджетам городских округов на сохранение достигнутого уровня заработной платы врачей и среднего медицинского персонала муниципальных муниципальных учреждений физической культуры и спорта</t>
  </si>
  <si>
    <t>-</t>
  </si>
  <si>
    <t>в 2,2раза</t>
  </si>
  <si>
    <t>в 15,9 раза</t>
  </si>
  <si>
    <t>в 7,6 раза</t>
  </si>
  <si>
    <t>в 14,6 раза</t>
  </si>
  <si>
    <t>в 3,3 раза</t>
  </si>
  <si>
    <t>в 2,7 раза</t>
  </si>
  <si>
    <t>в 3,7 раза</t>
  </si>
  <si>
    <t>в 7,8 раза</t>
  </si>
  <si>
    <t>в 7,3 раза</t>
  </si>
  <si>
    <t>в 4 раза</t>
  </si>
  <si>
    <t>в 6,8 раза</t>
  </si>
  <si>
    <t>в 7,4 раза</t>
  </si>
  <si>
    <t>в 11 раз</t>
  </si>
  <si>
    <t>в 6 раз</t>
  </si>
  <si>
    <t>в 14 раз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</si>
</sst>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\ &quot;₽&quot;"/>
  </numFmts>
  <fonts count="6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2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172" fontId="8" fillId="33" borderId="10" xfId="0" applyNumberFormat="1" applyFont="1" applyFill="1" applyBorder="1" applyAlignment="1">
      <alignment vertical="center"/>
    </xf>
    <xf numFmtId="175" fontId="6" fillId="33" borderId="10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5" fontId="6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quotePrefix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73" fontId="8" fillId="33" borderId="10" xfId="0" applyNumberFormat="1" applyFont="1" applyFill="1" applyBorder="1" applyAlignment="1">
      <alignment horizontal="right" vertical="center" wrapText="1"/>
    </xf>
    <xf numFmtId="173" fontId="9" fillId="33" borderId="10" xfId="0" applyNumberFormat="1" applyFont="1" applyFill="1" applyBorder="1" applyAlignment="1">
      <alignment horizontal="right" vertical="center" wrapText="1"/>
    </xf>
    <xf numFmtId="173" fontId="5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72" fontId="57" fillId="0" borderId="10" xfId="0" applyNumberFormat="1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172" fontId="9" fillId="0" borderId="0" xfId="0" applyNumberFormat="1" applyFont="1" applyAlignment="1">
      <alignment/>
    </xf>
    <xf numFmtId="173" fontId="8" fillId="33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justify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 wrapText="1"/>
    </xf>
    <xf numFmtId="172" fontId="58" fillId="0" borderId="10" xfId="0" applyNumberFormat="1" applyFont="1" applyFill="1" applyBorder="1" applyAlignment="1">
      <alignment horizontal="right" vertical="center" wrapText="1"/>
    </xf>
    <xf numFmtId="172" fontId="58" fillId="0" borderId="10" xfId="0" applyNumberFormat="1" applyFont="1" applyFill="1" applyBorder="1" applyAlignment="1">
      <alignment horizontal="right" vertical="center" wrapText="1"/>
    </xf>
    <xf numFmtId="175" fontId="6" fillId="0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left" vertical="center" wrapText="1"/>
    </xf>
    <xf numFmtId="172" fontId="59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vertical="center"/>
    </xf>
    <xf numFmtId="172" fontId="59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7"/>
  <sheetViews>
    <sheetView tabSelected="1" zoomScaleSheetLayoutView="110" workbookViewId="0" topLeftCell="A221">
      <selection activeCell="F225" sqref="F225"/>
    </sheetView>
  </sheetViews>
  <sheetFormatPr defaultColWidth="9.125" defaultRowHeight="12.75"/>
  <cols>
    <col min="1" max="1" width="65.50390625" style="1" customWidth="1"/>
    <col min="2" max="2" width="18.125" style="1" customWidth="1"/>
    <col min="3" max="3" width="15.125" style="1" customWidth="1"/>
    <col min="4" max="4" width="16.50390625" style="1" customWidth="1"/>
    <col min="5" max="5" width="12.875" style="1" customWidth="1"/>
    <col min="6" max="6" width="39.875" style="1" customWidth="1"/>
    <col min="7" max="16384" width="9.125" style="1" customWidth="1"/>
  </cols>
  <sheetData>
    <row r="1" spans="1:5" ht="48" customHeight="1">
      <c r="A1" s="94" t="s">
        <v>190</v>
      </c>
      <c r="B1" s="94"/>
      <c r="C1" s="94"/>
      <c r="D1" s="94"/>
      <c r="E1" s="94"/>
    </row>
    <row r="2" spans="1:5" s="2" customFormat="1" ht="30" customHeight="1">
      <c r="A2" s="30"/>
      <c r="B2" s="30"/>
      <c r="C2" s="31"/>
      <c r="D2" s="31"/>
      <c r="E2" s="64" t="s">
        <v>17</v>
      </c>
    </row>
    <row r="3" spans="1:5" s="2" customFormat="1" ht="23.25" customHeight="1">
      <c r="A3" s="92" t="s">
        <v>166</v>
      </c>
      <c r="B3" s="93" t="s">
        <v>191</v>
      </c>
      <c r="C3" s="93" t="s">
        <v>192</v>
      </c>
      <c r="D3" s="93" t="s">
        <v>167</v>
      </c>
      <c r="E3" s="93"/>
    </row>
    <row r="4" spans="1:5" s="3" customFormat="1" ht="32.25" customHeight="1">
      <c r="A4" s="92"/>
      <c r="B4" s="93"/>
      <c r="C4" s="93"/>
      <c r="D4" s="66" t="s">
        <v>168</v>
      </c>
      <c r="E4" s="65" t="s">
        <v>169</v>
      </c>
    </row>
    <row r="5" spans="1:5" s="2" customFormat="1" ht="13.5">
      <c r="A5" s="8">
        <v>1</v>
      </c>
      <c r="B5" s="8">
        <v>2</v>
      </c>
      <c r="C5" s="8">
        <v>3</v>
      </c>
      <c r="D5" s="8">
        <v>4</v>
      </c>
      <c r="E5" s="9">
        <v>5</v>
      </c>
    </row>
    <row r="6" spans="1:5" s="2" customFormat="1" ht="17.25">
      <c r="A6" s="35" t="s">
        <v>197</v>
      </c>
      <c r="B6" s="67">
        <f>SUM(B7:B8)</f>
        <v>693748.2</v>
      </c>
      <c r="C6" s="5">
        <f>C7+C8</f>
        <v>1104448.388</v>
      </c>
      <c r="D6" s="21">
        <f aca="true" t="shared" si="0" ref="D6:D73">C6-B6</f>
        <v>410700.1880000001</v>
      </c>
      <c r="E6" s="62">
        <f aca="true" t="shared" si="1" ref="E6:E72">D6/B6</f>
        <v>0.5920018069956796</v>
      </c>
    </row>
    <row r="7" spans="1:5" s="2" customFormat="1" ht="20.25" customHeight="1">
      <c r="A7" s="35" t="s">
        <v>46</v>
      </c>
      <c r="B7" s="5">
        <f>B9+B18+B23+B32+B37+B42</f>
        <v>600283.2999999999</v>
      </c>
      <c r="C7" s="5">
        <f>C9+C18+C23+C32+C37+C42</f>
        <v>977238.87</v>
      </c>
      <c r="D7" s="21">
        <f t="shared" si="0"/>
        <v>376955.57000000007</v>
      </c>
      <c r="E7" s="62">
        <f t="shared" si="1"/>
        <v>0.6279627802405966</v>
      </c>
    </row>
    <row r="8" spans="1:5" s="2" customFormat="1" ht="20.25" customHeight="1">
      <c r="A8" s="35" t="s">
        <v>41</v>
      </c>
      <c r="B8" s="5">
        <f>B43+B56+B60+B63+B72+B125</f>
        <v>93464.9</v>
      </c>
      <c r="C8" s="5">
        <f>C43+C56+C60+C63+C72+C125</f>
        <v>127209.51800000001</v>
      </c>
      <c r="D8" s="21">
        <f t="shared" si="0"/>
        <v>33744.61800000002</v>
      </c>
      <c r="E8" s="62">
        <f t="shared" si="1"/>
        <v>0.36104054035258176</v>
      </c>
    </row>
    <row r="9" spans="1:5" s="2" customFormat="1" ht="24.75" customHeight="1">
      <c r="A9" s="36" t="s">
        <v>13</v>
      </c>
      <c r="B9" s="77">
        <f>B10</f>
        <v>304187.89999999997</v>
      </c>
      <c r="C9" s="5">
        <f>C10</f>
        <v>583944.42</v>
      </c>
      <c r="D9" s="21">
        <f t="shared" si="0"/>
        <v>279756.5200000001</v>
      </c>
      <c r="E9" s="62">
        <f t="shared" si="1"/>
        <v>0.9196832615630014</v>
      </c>
    </row>
    <row r="10" spans="1:5" s="2" customFormat="1" ht="27" customHeight="1">
      <c r="A10" s="37" t="s">
        <v>0</v>
      </c>
      <c r="B10" s="4">
        <f>B11+B12+B13+B14+B15+B16+B17</f>
        <v>304187.89999999997</v>
      </c>
      <c r="C10" s="4">
        <f>C11+C12+C13+C14+C15+C16+C17</f>
        <v>583944.42</v>
      </c>
      <c r="D10" s="6">
        <f t="shared" si="0"/>
        <v>279756.5200000001</v>
      </c>
      <c r="E10" s="61">
        <f t="shared" si="1"/>
        <v>0.9196832615630014</v>
      </c>
    </row>
    <row r="11" spans="1:5" s="2" customFormat="1" ht="126.75" customHeight="1">
      <c r="A11" s="38" t="s">
        <v>163</v>
      </c>
      <c r="B11" s="6">
        <v>263557.7</v>
      </c>
      <c r="C11" s="6">
        <v>507793.35</v>
      </c>
      <c r="D11" s="6">
        <f t="shared" si="0"/>
        <v>244235.64999999997</v>
      </c>
      <c r="E11" s="61">
        <f t="shared" si="1"/>
        <v>0.9266875906110881</v>
      </c>
    </row>
    <row r="12" spans="1:5" s="2" customFormat="1" ht="143.25" customHeight="1">
      <c r="A12" s="38" t="s">
        <v>73</v>
      </c>
      <c r="B12" s="6">
        <v>792.1</v>
      </c>
      <c r="C12" s="6">
        <v>1277.51</v>
      </c>
      <c r="D12" s="6">
        <f t="shared" si="0"/>
        <v>485.40999999999997</v>
      </c>
      <c r="E12" s="61">
        <f t="shared" si="1"/>
        <v>0.6128140386314859</v>
      </c>
    </row>
    <row r="13" spans="1:5" s="2" customFormat="1" ht="82.5" customHeight="1">
      <c r="A13" s="38" t="s">
        <v>74</v>
      </c>
      <c r="B13" s="6">
        <v>6635</v>
      </c>
      <c r="C13" s="6">
        <v>7158.54</v>
      </c>
      <c r="D13" s="6">
        <f t="shared" si="0"/>
        <v>523.54</v>
      </c>
      <c r="E13" s="61">
        <f t="shared" si="1"/>
        <v>0.07890580256217031</v>
      </c>
    </row>
    <row r="14" spans="1:5" s="2" customFormat="1" ht="127.5" customHeight="1">
      <c r="A14" s="38" t="s">
        <v>75</v>
      </c>
      <c r="B14" s="6">
        <v>1913.3</v>
      </c>
      <c r="C14" s="6">
        <v>901.49</v>
      </c>
      <c r="D14" s="6">
        <f t="shared" si="0"/>
        <v>-1011.81</v>
      </c>
      <c r="E14" s="61">
        <f t="shared" si="1"/>
        <v>-0.5288297705534939</v>
      </c>
    </row>
    <row r="15" spans="1:6" s="2" customFormat="1" ht="161.25" customHeight="1">
      <c r="A15" s="16" t="s">
        <v>164</v>
      </c>
      <c r="B15" s="6">
        <v>31289.8</v>
      </c>
      <c r="C15" s="6">
        <v>9403.73</v>
      </c>
      <c r="D15" s="6">
        <f t="shared" si="0"/>
        <v>-21886.07</v>
      </c>
      <c r="E15" s="61">
        <f t="shared" si="1"/>
        <v>-0.6994634034094178</v>
      </c>
      <c r="F15" s="26"/>
    </row>
    <row r="16" spans="1:6" s="2" customFormat="1" ht="51" customHeight="1">
      <c r="A16" s="16" t="s">
        <v>153</v>
      </c>
      <c r="B16" s="6">
        <v>0</v>
      </c>
      <c r="C16" s="6">
        <v>20330.18</v>
      </c>
      <c r="D16" s="6">
        <f t="shared" si="0"/>
        <v>20330.18</v>
      </c>
      <c r="E16" s="63" t="s">
        <v>187</v>
      </c>
      <c r="F16" s="26"/>
    </row>
    <row r="17" spans="1:6" s="2" customFormat="1" ht="51.75" customHeight="1">
      <c r="A17" s="16" t="s">
        <v>154</v>
      </c>
      <c r="B17" s="6">
        <v>0</v>
      </c>
      <c r="C17" s="6">
        <v>37079.62</v>
      </c>
      <c r="D17" s="6">
        <f t="shared" si="0"/>
        <v>37079.62</v>
      </c>
      <c r="E17" s="63" t="s">
        <v>187</v>
      </c>
      <c r="F17" s="26"/>
    </row>
    <row r="18" spans="1:5" s="2" customFormat="1" ht="27">
      <c r="A18" s="36" t="s">
        <v>37</v>
      </c>
      <c r="B18" s="77">
        <f>SUM(B19:B22)</f>
        <v>5607.2</v>
      </c>
      <c r="C18" s="5">
        <v>5390.26</v>
      </c>
      <c r="D18" s="21">
        <f t="shared" si="0"/>
        <v>-216.9399999999996</v>
      </c>
      <c r="E18" s="62">
        <f t="shared" si="1"/>
        <v>-0.03868954201740612</v>
      </c>
    </row>
    <row r="19" spans="1:5" s="2" customFormat="1" ht="114" customHeight="1">
      <c r="A19" s="15" t="s">
        <v>94</v>
      </c>
      <c r="B19" s="4">
        <v>2741.6</v>
      </c>
      <c r="C19" s="4">
        <v>2761.09</v>
      </c>
      <c r="D19" s="6">
        <f t="shared" si="0"/>
        <v>19.490000000000236</v>
      </c>
      <c r="E19" s="61">
        <f t="shared" si="1"/>
        <v>0.00710898745258252</v>
      </c>
    </row>
    <row r="20" spans="1:5" s="2" customFormat="1" ht="128.25" customHeight="1">
      <c r="A20" s="15" t="s">
        <v>96</v>
      </c>
      <c r="B20" s="4">
        <v>15.5</v>
      </c>
      <c r="C20" s="4">
        <v>14.87</v>
      </c>
      <c r="D20" s="6">
        <f t="shared" si="0"/>
        <v>-0.6300000000000008</v>
      </c>
      <c r="E20" s="61">
        <f t="shared" si="1"/>
        <v>-0.04064516129032263</v>
      </c>
    </row>
    <row r="21" spans="1:5" s="2" customFormat="1" ht="119.25" customHeight="1">
      <c r="A21" s="15" t="s">
        <v>95</v>
      </c>
      <c r="B21" s="4">
        <v>3156.1</v>
      </c>
      <c r="C21" s="4">
        <v>2938.24</v>
      </c>
      <c r="D21" s="6">
        <f t="shared" si="0"/>
        <v>-217.86000000000013</v>
      </c>
      <c r="E21" s="61">
        <f t="shared" si="1"/>
        <v>-0.06902823104464374</v>
      </c>
    </row>
    <row r="22" spans="1:5" s="2" customFormat="1" ht="114" customHeight="1">
      <c r="A22" s="15" t="s">
        <v>152</v>
      </c>
      <c r="B22" s="4">
        <v>-306</v>
      </c>
      <c r="C22" s="4">
        <v>-323.95</v>
      </c>
      <c r="D22" s="6">
        <f t="shared" si="0"/>
        <v>-17.94999999999999</v>
      </c>
      <c r="E22" s="61">
        <f t="shared" si="1"/>
        <v>0.05866013071895421</v>
      </c>
    </row>
    <row r="23" spans="1:5" s="2" customFormat="1" ht="22.5" customHeight="1">
      <c r="A23" s="36" t="s">
        <v>4</v>
      </c>
      <c r="B23" s="77">
        <f>B24+B29+B31+B28+B30</f>
        <v>136747.1</v>
      </c>
      <c r="C23" s="5">
        <f>C24+C29+C31+C28+C30</f>
        <v>149464.55</v>
      </c>
      <c r="D23" s="21">
        <f t="shared" si="0"/>
        <v>12717.449999999983</v>
      </c>
      <c r="E23" s="62">
        <f t="shared" si="1"/>
        <v>0.09299977842308892</v>
      </c>
    </row>
    <row r="24" spans="1:5" s="2" customFormat="1" ht="33.75" customHeight="1">
      <c r="A24" s="15" t="s">
        <v>71</v>
      </c>
      <c r="B24" s="5">
        <f>B25+B26</f>
        <v>127365.7</v>
      </c>
      <c r="C24" s="5">
        <f>C25+C26</f>
        <v>141340.07</v>
      </c>
      <c r="D24" s="21">
        <f t="shared" si="0"/>
        <v>13974.37000000001</v>
      </c>
      <c r="E24" s="62">
        <f t="shared" si="1"/>
        <v>0.10971847208471362</v>
      </c>
    </row>
    <row r="25" spans="1:5" s="2" customFormat="1" ht="62.25">
      <c r="A25" s="39" t="s">
        <v>108</v>
      </c>
      <c r="B25" s="6">
        <v>104916.5</v>
      </c>
      <c r="C25" s="6">
        <v>116308.87</v>
      </c>
      <c r="D25" s="6">
        <f t="shared" si="0"/>
        <v>11392.369999999995</v>
      </c>
      <c r="E25" s="61">
        <f t="shared" si="1"/>
        <v>0.10858511292313407</v>
      </c>
    </row>
    <row r="26" spans="1:5" s="2" customFormat="1" ht="105" customHeight="1">
      <c r="A26" s="40" t="s">
        <v>109</v>
      </c>
      <c r="B26" s="6">
        <v>22449.2</v>
      </c>
      <c r="C26" s="6">
        <v>25031.2</v>
      </c>
      <c r="D26" s="6">
        <f t="shared" si="0"/>
        <v>2582</v>
      </c>
      <c r="E26" s="61">
        <f t="shared" si="1"/>
        <v>0.11501523439588048</v>
      </c>
    </row>
    <row r="27" spans="1:5" s="2" customFormat="1" ht="35.25" customHeight="1" hidden="1">
      <c r="A27" s="40" t="s">
        <v>38</v>
      </c>
      <c r="B27" s="6"/>
      <c r="C27" s="6"/>
      <c r="D27" s="6">
        <f t="shared" si="0"/>
        <v>0</v>
      </c>
      <c r="E27" s="61" t="e">
        <f t="shared" si="1"/>
        <v>#DIV/0!</v>
      </c>
    </row>
    <row r="28" spans="1:5" s="2" customFormat="1" ht="35.25" customHeight="1">
      <c r="A28" s="40" t="s">
        <v>175</v>
      </c>
      <c r="B28" s="73">
        <v>244.7</v>
      </c>
      <c r="C28" s="6">
        <v>-336.45</v>
      </c>
      <c r="D28" s="6">
        <f t="shared" si="0"/>
        <v>-581.15</v>
      </c>
      <c r="E28" s="63" t="s">
        <v>187</v>
      </c>
    </row>
    <row r="29" spans="1:5" s="2" customFormat="1" ht="75.75" customHeight="1">
      <c r="A29" s="40" t="s">
        <v>110</v>
      </c>
      <c r="B29" s="6">
        <v>9252.6</v>
      </c>
      <c r="C29" s="6">
        <v>8182.1</v>
      </c>
      <c r="D29" s="6">
        <f t="shared" si="0"/>
        <v>-1070.5</v>
      </c>
      <c r="E29" s="61">
        <f t="shared" si="1"/>
        <v>-0.11569720943302422</v>
      </c>
    </row>
    <row r="30" spans="1:5" s="2" customFormat="1" ht="27" customHeight="1">
      <c r="A30" s="40" t="s">
        <v>38</v>
      </c>
      <c r="B30" s="6">
        <v>-115.9</v>
      </c>
      <c r="C30" s="6">
        <v>0</v>
      </c>
      <c r="D30" s="6">
        <f t="shared" si="0"/>
        <v>115.9</v>
      </c>
      <c r="E30" s="61">
        <f t="shared" si="1"/>
        <v>-1</v>
      </c>
    </row>
    <row r="31" spans="1:5" s="2" customFormat="1" ht="56.25" customHeight="1">
      <c r="A31" s="40" t="s">
        <v>142</v>
      </c>
      <c r="B31" s="6">
        <v>0</v>
      </c>
      <c r="C31" s="6">
        <v>278.83</v>
      </c>
      <c r="D31" s="6">
        <f t="shared" si="0"/>
        <v>278.83</v>
      </c>
      <c r="E31" s="63" t="s">
        <v>187</v>
      </c>
    </row>
    <row r="32" spans="1:5" s="2" customFormat="1" ht="17.25">
      <c r="A32" s="36" t="s">
        <v>5</v>
      </c>
      <c r="B32" s="5">
        <f>B33+B34</f>
        <v>147950.6</v>
      </c>
      <c r="C32" s="5">
        <f>C33+C34</f>
        <v>232390.1</v>
      </c>
      <c r="D32" s="21">
        <f t="shared" si="0"/>
        <v>84439.5</v>
      </c>
      <c r="E32" s="62">
        <f t="shared" si="1"/>
        <v>0.5707276618006281</v>
      </c>
    </row>
    <row r="33" spans="1:5" s="2" customFormat="1" ht="87.75" customHeight="1">
      <c r="A33" s="39" t="s">
        <v>72</v>
      </c>
      <c r="B33" s="6">
        <v>7588.9</v>
      </c>
      <c r="C33" s="6">
        <v>8148.84</v>
      </c>
      <c r="D33" s="6">
        <f t="shared" si="0"/>
        <v>559.9400000000005</v>
      </c>
      <c r="E33" s="61">
        <f t="shared" si="1"/>
        <v>0.07378407937909322</v>
      </c>
    </row>
    <row r="34" spans="1:5" s="2" customFormat="1" ht="27" customHeight="1">
      <c r="A34" s="40" t="s">
        <v>10</v>
      </c>
      <c r="B34" s="6">
        <f>B35+B36</f>
        <v>140361.7</v>
      </c>
      <c r="C34" s="6">
        <f>C35+C36</f>
        <v>224241.26</v>
      </c>
      <c r="D34" s="6">
        <f t="shared" si="0"/>
        <v>83879.56</v>
      </c>
      <c r="E34" s="61">
        <f t="shared" si="1"/>
        <v>0.5975957828951914</v>
      </c>
    </row>
    <row r="35" spans="1:5" s="2" customFormat="1" ht="71.25" customHeight="1">
      <c r="A35" s="40" t="s">
        <v>97</v>
      </c>
      <c r="B35" s="6">
        <v>139136.2</v>
      </c>
      <c r="C35" s="6">
        <v>223552.64</v>
      </c>
      <c r="D35" s="6">
        <f t="shared" si="0"/>
        <v>84416.44</v>
      </c>
      <c r="E35" s="61">
        <f t="shared" si="1"/>
        <v>0.606718021621979</v>
      </c>
    </row>
    <row r="36" spans="1:5" s="2" customFormat="1" ht="68.25" customHeight="1">
      <c r="A36" s="40" t="s">
        <v>98</v>
      </c>
      <c r="B36" s="6">
        <v>1225.5</v>
      </c>
      <c r="C36" s="6">
        <v>688.62</v>
      </c>
      <c r="D36" s="6">
        <f t="shared" si="0"/>
        <v>-536.88</v>
      </c>
      <c r="E36" s="61">
        <f t="shared" si="1"/>
        <v>-0.4380905752753978</v>
      </c>
    </row>
    <row r="37" spans="1:5" s="2" customFormat="1" ht="23.25" customHeight="1">
      <c r="A37" s="36" t="s">
        <v>14</v>
      </c>
      <c r="B37" s="5">
        <f>B38+B41</f>
        <v>5794.7</v>
      </c>
      <c r="C37" s="5">
        <f>C38+C41</f>
        <v>6037.05</v>
      </c>
      <c r="D37" s="21">
        <f t="shared" si="0"/>
        <v>242.35000000000036</v>
      </c>
      <c r="E37" s="62">
        <f t="shared" si="1"/>
        <v>0.041822700053497225</v>
      </c>
    </row>
    <row r="38" spans="1:5" s="2" customFormat="1" ht="57" customHeight="1">
      <c r="A38" s="15" t="s">
        <v>77</v>
      </c>
      <c r="B38" s="23">
        <f>B39+B40</f>
        <v>5699.7</v>
      </c>
      <c r="C38" s="23">
        <v>6037.05</v>
      </c>
      <c r="D38" s="6">
        <f t="shared" si="0"/>
        <v>337.35000000000036</v>
      </c>
      <c r="E38" s="61">
        <f t="shared" si="1"/>
        <v>0.05918732564871842</v>
      </c>
    </row>
    <row r="39" spans="1:5" s="2" customFormat="1" ht="68.25" customHeight="1">
      <c r="A39" s="41" t="s">
        <v>99</v>
      </c>
      <c r="B39" s="19">
        <v>5343.4</v>
      </c>
      <c r="C39" s="19">
        <v>6037.05</v>
      </c>
      <c r="D39" s="6">
        <f t="shared" si="0"/>
        <v>693.6500000000005</v>
      </c>
      <c r="E39" s="61">
        <f t="shared" si="1"/>
        <v>0.12981435041359446</v>
      </c>
    </row>
    <row r="40" spans="1:5" s="2" customFormat="1" ht="84" customHeight="1">
      <c r="A40" s="41" t="s">
        <v>100</v>
      </c>
      <c r="B40" s="6">
        <f>423.1-66.8</f>
        <v>356.3</v>
      </c>
      <c r="C40" s="6">
        <v>6029.35</v>
      </c>
      <c r="D40" s="6">
        <f t="shared" si="0"/>
        <v>5673.05</v>
      </c>
      <c r="E40" s="61" t="s">
        <v>214</v>
      </c>
    </row>
    <row r="41" spans="1:5" s="2" customFormat="1" ht="35.25" customHeight="1">
      <c r="A41" s="40" t="s">
        <v>76</v>
      </c>
      <c r="B41" s="6">
        <v>95</v>
      </c>
      <c r="C41" s="6">
        <v>0</v>
      </c>
      <c r="D41" s="6">
        <f t="shared" si="0"/>
        <v>-95</v>
      </c>
      <c r="E41" s="61">
        <f t="shared" si="1"/>
        <v>-1</v>
      </c>
    </row>
    <row r="42" spans="1:5" s="2" customFormat="1" ht="35.25" customHeight="1">
      <c r="A42" s="40" t="s">
        <v>170</v>
      </c>
      <c r="B42" s="6">
        <v>-4.2</v>
      </c>
      <c r="C42" s="6">
        <v>12.49</v>
      </c>
      <c r="D42" s="6">
        <f t="shared" si="0"/>
        <v>16.69</v>
      </c>
      <c r="E42" s="63" t="s">
        <v>187</v>
      </c>
    </row>
    <row r="43" spans="1:5" s="2" customFormat="1" ht="52.5" customHeight="1">
      <c r="A43" s="10" t="s">
        <v>1</v>
      </c>
      <c r="B43" s="77">
        <f>B44+B48+B50</f>
        <v>71556.2</v>
      </c>
      <c r="C43" s="5">
        <f>C44+C48+C50</f>
        <v>102256.08000000002</v>
      </c>
      <c r="D43" s="21">
        <f t="shared" si="0"/>
        <v>30699.88000000002</v>
      </c>
      <c r="E43" s="62">
        <f t="shared" si="1"/>
        <v>0.42903172611178375</v>
      </c>
    </row>
    <row r="44" spans="1:5" s="2" customFormat="1" ht="93.75" customHeight="1">
      <c r="A44" s="42" t="s">
        <v>80</v>
      </c>
      <c r="B44" s="4">
        <f>B45+B46+B47</f>
        <v>61259.7</v>
      </c>
      <c r="C44" s="4">
        <f>C45+C46+C47</f>
        <v>91060.70000000001</v>
      </c>
      <c r="D44" s="6">
        <f t="shared" si="0"/>
        <v>29801.000000000015</v>
      </c>
      <c r="E44" s="61">
        <f t="shared" si="1"/>
        <v>0.4864698978284258</v>
      </c>
    </row>
    <row r="45" spans="1:5" s="2" customFormat="1" ht="81" customHeight="1">
      <c r="A45" s="43" t="s">
        <v>78</v>
      </c>
      <c r="B45" s="4">
        <v>25371</v>
      </c>
      <c r="C45" s="4">
        <v>35233.3</v>
      </c>
      <c r="D45" s="6">
        <f t="shared" si="0"/>
        <v>9862.300000000003</v>
      </c>
      <c r="E45" s="61">
        <f t="shared" si="1"/>
        <v>0.3887233455520083</v>
      </c>
    </row>
    <row r="46" spans="1:5" s="2" customFormat="1" ht="84" customHeight="1">
      <c r="A46" s="44" t="s">
        <v>79</v>
      </c>
      <c r="B46" s="6">
        <v>16538.9</v>
      </c>
      <c r="C46" s="6">
        <v>37662.5</v>
      </c>
      <c r="D46" s="6">
        <f t="shared" si="0"/>
        <v>21123.6</v>
      </c>
      <c r="E46" s="61">
        <f t="shared" si="1"/>
        <v>1.277207069393974</v>
      </c>
    </row>
    <row r="47" spans="1:5" s="2" customFormat="1" ht="45.75" customHeight="1">
      <c r="A47" s="45" t="s">
        <v>81</v>
      </c>
      <c r="B47" s="6">
        <v>19349.8</v>
      </c>
      <c r="C47" s="6">
        <v>18164.9</v>
      </c>
      <c r="D47" s="6">
        <f t="shared" si="0"/>
        <v>-1184.8999999999978</v>
      </c>
      <c r="E47" s="61">
        <f t="shared" si="1"/>
        <v>-0.0612357750467704</v>
      </c>
    </row>
    <row r="48" spans="1:5" s="2" customFormat="1" ht="39.75" customHeight="1">
      <c r="A48" s="40" t="s">
        <v>16</v>
      </c>
      <c r="B48" s="4">
        <f>B49</f>
        <v>199</v>
      </c>
      <c r="C48" s="4">
        <v>352.3</v>
      </c>
      <c r="D48" s="6">
        <f t="shared" si="0"/>
        <v>153.3</v>
      </c>
      <c r="E48" s="61">
        <f t="shared" si="1"/>
        <v>0.7703517587939699</v>
      </c>
    </row>
    <row r="49" spans="1:5" s="2" customFormat="1" ht="74.25" customHeight="1">
      <c r="A49" s="46" t="s">
        <v>43</v>
      </c>
      <c r="B49" s="4">
        <v>199</v>
      </c>
      <c r="C49" s="4">
        <v>352.3</v>
      </c>
      <c r="D49" s="6">
        <f t="shared" si="0"/>
        <v>153.3</v>
      </c>
      <c r="E49" s="61">
        <f t="shared" si="1"/>
        <v>0.7703517587939699</v>
      </c>
    </row>
    <row r="50" spans="1:5" s="2" customFormat="1" ht="93.75" customHeight="1">
      <c r="A50" s="40" t="s">
        <v>89</v>
      </c>
      <c r="B50" s="4">
        <f>B51+B53+B52</f>
        <v>10097.5</v>
      </c>
      <c r="C50" s="4">
        <f>C51+C53+C52</f>
        <v>10843.08</v>
      </c>
      <c r="D50" s="6">
        <f t="shared" si="0"/>
        <v>745.5799999999999</v>
      </c>
      <c r="E50" s="61">
        <f t="shared" si="1"/>
        <v>0.0738380787323595</v>
      </c>
    </row>
    <row r="51" spans="1:5" s="2" customFormat="1" ht="78.75" customHeight="1">
      <c r="A51" s="47" t="s">
        <v>113</v>
      </c>
      <c r="B51" s="6">
        <v>7720.4</v>
      </c>
      <c r="C51" s="6">
        <v>8262.69</v>
      </c>
      <c r="D51" s="6">
        <f t="shared" si="0"/>
        <v>542.2900000000009</v>
      </c>
      <c r="E51" s="61">
        <f t="shared" si="1"/>
        <v>0.07024117921351238</v>
      </c>
    </row>
    <row r="52" spans="1:5" s="2" customFormat="1" ht="78.75" customHeight="1">
      <c r="A52" s="47" t="s">
        <v>193</v>
      </c>
      <c r="B52" s="6">
        <v>79.2</v>
      </c>
      <c r="C52" s="6">
        <v>98.98</v>
      </c>
      <c r="D52" s="6">
        <f>C52-B52</f>
        <v>19.78</v>
      </c>
      <c r="E52" s="61">
        <f>D52/B52</f>
        <v>0.24974747474747475</v>
      </c>
    </row>
    <row r="53" spans="1:5" s="2" customFormat="1" ht="109.5" customHeight="1">
      <c r="A53" s="45" t="s">
        <v>198</v>
      </c>
      <c r="B53" s="21">
        <f>B54+B55</f>
        <v>2297.9</v>
      </c>
      <c r="C53" s="6">
        <f>C54+C55</f>
        <v>2481.41</v>
      </c>
      <c r="D53" s="6">
        <f t="shared" si="0"/>
        <v>183.50999999999976</v>
      </c>
      <c r="E53" s="61">
        <f t="shared" si="1"/>
        <v>0.07985987205709551</v>
      </c>
    </row>
    <row r="54" spans="1:5" s="2" customFormat="1" ht="94.5" customHeight="1">
      <c r="A54" s="48" t="s">
        <v>82</v>
      </c>
      <c r="B54" s="6">
        <v>2009.5</v>
      </c>
      <c r="C54" s="6">
        <v>2069.35</v>
      </c>
      <c r="D54" s="6">
        <f t="shared" si="0"/>
        <v>59.84999999999991</v>
      </c>
      <c r="E54" s="61">
        <f t="shared" si="1"/>
        <v>0.029783528240855887</v>
      </c>
    </row>
    <row r="55" spans="1:5" s="2" customFormat="1" ht="89.25" customHeight="1">
      <c r="A55" s="47" t="s">
        <v>83</v>
      </c>
      <c r="B55" s="6">
        <v>288.4</v>
      </c>
      <c r="C55" s="6">
        <v>412.06</v>
      </c>
      <c r="D55" s="6">
        <f t="shared" si="0"/>
        <v>123.66000000000003</v>
      </c>
      <c r="E55" s="61">
        <f>D55/B55</f>
        <v>0.42877947295423036</v>
      </c>
    </row>
    <row r="56" spans="1:5" s="2" customFormat="1" ht="35.25" customHeight="1">
      <c r="A56" s="10" t="s">
        <v>15</v>
      </c>
      <c r="B56" s="77">
        <f>B57+B58+B59</f>
        <v>408.5</v>
      </c>
      <c r="C56" s="5">
        <f>C57+C58+C59</f>
        <v>3504.87</v>
      </c>
      <c r="D56" s="21">
        <f t="shared" si="0"/>
        <v>3096.37</v>
      </c>
      <c r="E56" s="62" t="s">
        <v>215</v>
      </c>
    </row>
    <row r="57" spans="1:5" s="2" customFormat="1" ht="78" customHeight="1">
      <c r="A57" s="40" t="s">
        <v>92</v>
      </c>
      <c r="B57" s="6">
        <v>70.7</v>
      </c>
      <c r="C57" s="6">
        <v>50.71</v>
      </c>
      <c r="D57" s="6">
        <f t="shared" si="0"/>
        <v>-19.990000000000002</v>
      </c>
      <c r="E57" s="61">
        <f t="shared" si="1"/>
        <v>-0.2827439886845828</v>
      </c>
    </row>
    <row r="58" spans="1:5" s="2" customFormat="1" ht="66" customHeight="1">
      <c r="A58" s="40" t="s">
        <v>90</v>
      </c>
      <c r="B58" s="6">
        <v>177.1</v>
      </c>
      <c r="C58" s="6">
        <v>2764.06</v>
      </c>
      <c r="D58" s="6">
        <f t="shared" si="0"/>
        <v>2586.96</v>
      </c>
      <c r="E58" s="61" t="s">
        <v>216</v>
      </c>
    </row>
    <row r="59" spans="1:5" s="2" customFormat="1" ht="66.75" customHeight="1">
      <c r="A59" s="40" t="s">
        <v>91</v>
      </c>
      <c r="B59" s="6">
        <v>160.7</v>
      </c>
      <c r="C59" s="6">
        <v>690.1</v>
      </c>
      <c r="D59" s="6">
        <f t="shared" si="0"/>
        <v>529.4000000000001</v>
      </c>
      <c r="E59" s="61" t="s">
        <v>217</v>
      </c>
    </row>
    <row r="60" spans="1:5" s="2" customFormat="1" ht="35.25" customHeight="1">
      <c r="A60" s="49" t="s">
        <v>65</v>
      </c>
      <c r="B60" s="78">
        <f>B61+B62</f>
        <v>2434.1</v>
      </c>
      <c r="C60" s="21">
        <f>C61+C62</f>
        <v>40.99</v>
      </c>
      <c r="D60" s="21">
        <f t="shared" si="0"/>
        <v>-2393.11</v>
      </c>
      <c r="E60" s="62">
        <f t="shared" si="1"/>
        <v>-0.9831601002423894</v>
      </c>
    </row>
    <row r="61" spans="1:5" s="2" customFormat="1" ht="32.25" customHeight="1">
      <c r="A61" s="50" t="s">
        <v>66</v>
      </c>
      <c r="B61" s="19">
        <v>111.1</v>
      </c>
      <c r="C61" s="19">
        <v>0.49</v>
      </c>
      <c r="D61" s="6">
        <f t="shared" si="0"/>
        <v>-110.61</v>
      </c>
      <c r="E61" s="61">
        <f t="shared" si="1"/>
        <v>-0.9955895589558956</v>
      </c>
    </row>
    <row r="62" spans="1:5" s="2" customFormat="1" ht="32.25" customHeight="1">
      <c r="A62" s="50" t="s">
        <v>138</v>
      </c>
      <c r="B62" s="19">
        <v>2323</v>
      </c>
      <c r="C62" s="19">
        <v>40.5</v>
      </c>
      <c r="D62" s="6">
        <f t="shared" si="0"/>
        <v>-2282.5</v>
      </c>
      <c r="E62" s="61">
        <f t="shared" si="1"/>
        <v>-0.9825656478691347</v>
      </c>
    </row>
    <row r="63" spans="1:5" s="2" customFormat="1" ht="27">
      <c r="A63" s="11" t="s">
        <v>11</v>
      </c>
      <c r="B63" s="5">
        <f>B64+B66+B68</f>
        <v>14851.199999999999</v>
      </c>
      <c r="C63" s="5">
        <f>C64+C66+C68+C71</f>
        <v>10757.178</v>
      </c>
      <c r="D63" s="21">
        <f t="shared" si="0"/>
        <v>-4094.021999999999</v>
      </c>
      <c r="E63" s="62">
        <f t="shared" si="1"/>
        <v>-0.27566944085326434</v>
      </c>
    </row>
    <row r="64" spans="1:6" s="2" customFormat="1" ht="27" customHeight="1">
      <c r="A64" s="14" t="s">
        <v>12</v>
      </c>
      <c r="B64" s="4">
        <f>B65</f>
        <v>1322.3</v>
      </c>
      <c r="C64" s="4">
        <f>C65</f>
        <v>2667.19</v>
      </c>
      <c r="D64" s="6">
        <f t="shared" si="0"/>
        <v>1344.89</v>
      </c>
      <c r="E64" s="61">
        <f t="shared" si="1"/>
        <v>1.0170838690161084</v>
      </c>
      <c r="F64" s="18"/>
    </row>
    <row r="65" spans="1:5" s="2" customFormat="1" ht="33" customHeight="1">
      <c r="A65" s="22" t="s">
        <v>93</v>
      </c>
      <c r="B65" s="6">
        <v>1322.3</v>
      </c>
      <c r="C65" s="6">
        <v>2667.19</v>
      </c>
      <c r="D65" s="6">
        <f t="shared" si="0"/>
        <v>1344.89</v>
      </c>
      <c r="E65" s="61">
        <f t="shared" si="1"/>
        <v>1.0170838690161084</v>
      </c>
    </row>
    <row r="66" spans="1:5" s="2" customFormat="1" ht="99.75" customHeight="1">
      <c r="A66" s="51" t="s">
        <v>84</v>
      </c>
      <c r="B66" s="4">
        <f>B67</f>
        <v>13002.9</v>
      </c>
      <c r="C66" s="4">
        <f>C67</f>
        <v>5639.7</v>
      </c>
      <c r="D66" s="6">
        <f t="shared" si="0"/>
        <v>-7363.2</v>
      </c>
      <c r="E66" s="61">
        <f t="shared" si="1"/>
        <v>-0.5662736774104238</v>
      </c>
    </row>
    <row r="67" spans="1:6" s="2" customFormat="1" ht="99.75" customHeight="1">
      <c r="A67" s="52" t="s">
        <v>85</v>
      </c>
      <c r="B67" s="6">
        <v>13002.9</v>
      </c>
      <c r="C67" s="6">
        <v>5639.7</v>
      </c>
      <c r="D67" s="6">
        <f t="shared" si="0"/>
        <v>-7363.2</v>
      </c>
      <c r="E67" s="61">
        <f t="shared" si="1"/>
        <v>-0.5662736774104238</v>
      </c>
      <c r="F67" s="18"/>
    </row>
    <row r="68" spans="1:5" s="2" customFormat="1" ht="42" customHeight="1">
      <c r="A68" s="14" t="s">
        <v>86</v>
      </c>
      <c r="B68" s="4">
        <f>B69+B70</f>
        <v>526</v>
      </c>
      <c r="C68" s="4">
        <f>C69+C70</f>
        <v>637.118</v>
      </c>
      <c r="D68" s="6">
        <f t="shared" si="0"/>
        <v>111.11800000000005</v>
      </c>
      <c r="E68" s="61">
        <f t="shared" si="1"/>
        <v>0.2112509505703423</v>
      </c>
    </row>
    <row r="69" spans="1:5" s="2" customFormat="1" ht="56.25" customHeight="1">
      <c r="A69" s="53" t="s">
        <v>87</v>
      </c>
      <c r="B69" s="4">
        <v>173.1</v>
      </c>
      <c r="C69" s="4">
        <v>637.118</v>
      </c>
      <c r="D69" s="6">
        <f t="shared" si="0"/>
        <v>464.01800000000003</v>
      </c>
      <c r="E69" s="61" t="s">
        <v>218</v>
      </c>
    </row>
    <row r="70" spans="1:5" s="2" customFormat="1" ht="63" customHeight="1">
      <c r="A70" s="53" t="s">
        <v>178</v>
      </c>
      <c r="B70" s="4">
        <v>352.9</v>
      </c>
      <c r="C70" s="4">
        <v>0</v>
      </c>
      <c r="D70" s="6">
        <f t="shared" si="0"/>
        <v>-352.9</v>
      </c>
      <c r="E70" s="61">
        <f t="shared" si="1"/>
        <v>-1</v>
      </c>
    </row>
    <row r="71" spans="1:5" s="2" customFormat="1" ht="82.5" customHeight="1">
      <c r="A71" s="90" t="s">
        <v>210</v>
      </c>
      <c r="B71" s="70">
        <v>0</v>
      </c>
      <c r="C71" s="70">
        <v>1813.17</v>
      </c>
      <c r="D71" s="73">
        <f t="shared" si="0"/>
        <v>1813.17</v>
      </c>
      <c r="E71" s="91" t="s">
        <v>212</v>
      </c>
    </row>
    <row r="72" spans="1:5" s="2" customFormat="1" ht="24.75" customHeight="1">
      <c r="A72" s="84" t="s">
        <v>9</v>
      </c>
      <c r="B72" s="77">
        <f>B73+B76+B80+B87+B89+B92+B96+B101+B105+B111+B110+B114+B116+B123+B84+B99</f>
        <v>3494.7</v>
      </c>
      <c r="C72" s="77">
        <v>4701.9</v>
      </c>
      <c r="D72" s="78">
        <f t="shared" si="0"/>
        <v>1207.1999999999998</v>
      </c>
      <c r="E72" s="79">
        <f t="shared" si="1"/>
        <v>0.34543737659884965</v>
      </c>
    </row>
    <row r="73" spans="1:5" s="2" customFormat="1" ht="151.5" customHeight="1">
      <c r="A73" s="13" t="s">
        <v>57</v>
      </c>
      <c r="B73" s="77">
        <f>B74+B75</f>
        <v>2.2</v>
      </c>
      <c r="C73" s="77">
        <f>C74+C75</f>
        <v>7.2</v>
      </c>
      <c r="D73" s="21">
        <f t="shared" si="0"/>
        <v>5</v>
      </c>
      <c r="E73" s="62" t="s">
        <v>213</v>
      </c>
    </row>
    <row r="74" spans="1:5" s="2" customFormat="1" ht="54" customHeight="1">
      <c r="A74" s="12" t="s">
        <v>58</v>
      </c>
      <c r="B74" s="70">
        <v>1.7</v>
      </c>
      <c r="C74" s="70">
        <v>4.7</v>
      </c>
      <c r="D74" s="6">
        <f aca="true" t="shared" si="2" ref="D74:D145">C74-B74</f>
        <v>3</v>
      </c>
      <c r="E74" s="61">
        <f>D74/B74</f>
        <v>1.7647058823529411</v>
      </c>
    </row>
    <row r="75" spans="1:5" s="2" customFormat="1" ht="27.75" customHeight="1">
      <c r="A75" s="12" t="s">
        <v>55</v>
      </c>
      <c r="B75" s="70">
        <v>0.5</v>
      </c>
      <c r="C75" s="70">
        <v>2.5</v>
      </c>
      <c r="D75" s="6">
        <f t="shared" si="2"/>
        <v>2</v>
      </c>
      <c r="E75" s="63" t="s">
        <v>187</v>
      </c>
    </row>
    <row r="76" spans="1:5" s="2" customFormat="1" ht="112.5" customHeight="1">
      <c r="A76" s="13" t="s">
        <v>67</v>
      </c>
      <c r="B76" s="77">
        <f>B77+B79</f>
        <v>1.8</v>
      </c>
      <c r="C76" s="77">
        <f>C77+C79</f>
        <v>4.3</v>
      </c>
      <c r="D76" s="21">
        <f t="shared" si="2"/>
        <v>2.5</v>
      </c>
      <c r="E76" s="62">
        <f>D76/B76</f>
        <v>1.3888888888888888</v>
      </c>
    </row>
    <row r="77" spans="1:5" s="2" customFormat="1" ht="51" customHeight="1">
      <c r="A77" s="32" t="s">
        <v>63</v>
      </c>
      <c r="B77" s="71">
        <v>0</v>
      </c>
      <c r="C77" s="71">
        <v>4.3</v>
      </c>
      <c r="D77" s="6">
        <f t="shared" si="2"/>
        <v>4.3</v>
      </c>
      <c r="E77" s="63" t="s">
        <v>187</v>
      </c>
    </row>
    <row r="78" spans="1:5" s="2" customFormat="1" ht="46.5" hidden="1">
      <c r="A78" s="20" t="s">
        <v>63</v>
      </c>
      <c r="B78" s="89"/>
      <c r="C78" s="89"/>
      <c r="D78" s="6">
        <f t="shared" si="2"/>
        <v>0</v>
      </c>
      <c r="E78" s="61" t="e">
        <f>D78/B78</f>
        <v>#DIV/0!</v>
      </c>
    </row>
    <row r="79" spans="1:5" s="2" customFormat="1" ht="28.5" customHeight="1">
      <c r="A79" s="20" t="s">
        <v>55</v>
      </c>
      <c r="B79" s="71">
        <v>1.8</v>
      </c>
      <c r="C79" s="71">
        <v>0</v>
      </c>
      <c r="D79" s="6">
        <f t="shared" si="2"/>
        <v>-1.8</v>
      </c>
      <c r="E79" s="61">
        <f>D79/B79</f>
        <v>-1</v>
      </c>
    </row>
    <row r="80" spans="1:5" s="2" customFormat="1" ht="78.75" customHeight="1">
      <c r="A80" s="17" t="s">
        <v>194</v>
      </c>
      <c r="B80" s="83">
        <f>B81+B83</f>
        <v>30.4</v>
      </c>
      <c r="C80" s="83">
        <f>C81+C83</f>
        <v>1.1</v>
      </c>
      <c r="D80" s="21">
        <f t="shared" si="2"/>
        <v>-29.299999999999997</v>
      </c>
      <c r="E80" s="62">
        <f>D80/B80</f>
        <v>-0.9638157894736842</v>
      </c>
    </row>
    <row r="81" spans="1:5" s="2" customFormat="1" ht="24.75" customHeight="1">
      <c r="A81" s="12" t="s">
        <v>64</v>
      </c>
      <c r="B81" s="70">
        <v>0.4</v>
      </c>
      <c r="C81" s="70">
        <v>0</v>
      </c>
      <c r="D81" s="6">
        <f t="shared" si="2"/>
        <v>-0.4</v>
      </c>
      <c r="E81" s="61">
        <f>D81/B81</f>
        <v>-1</v>
      </c>
    </row>
    <row r="82" spans="1:5" s="2" customFormat="1" ht="24.75" customHeight="1" hidden="1">
      <c r="A82" s="12" t="s">
        <v>64</v>
      </c>
      <c r="B82" s="70">
        <v>0</v>
      </c>
      <c r="C82" s="70">
        <v>0</v>
      </c>
      <c r="D82" s="6">
        <f t="shared" si="2"/>
        <v>0</v>
      </c>
      <c r="E82" s="63" t="s">
        <v>187</v>
      </c>
    </row>
    <row r="83" spans="1:5" s="2" customFormat="1" ht="33" customHeight="1">
      <c r="A83" s="12" t="s">
        <v>195</v>
      </c>
      <c r="B83" s="70">
        <v>30</v>
      </c>
      <c r="C83" s="70">
        <v>1.1</v>
      </c>
      <c r="D83" s="6">
        <f>C83-B83</f>
        <v>-28.9</v>
      </c>
      <c r="E83" s="61">
        <f aca="true" t="shared" si="3" ref="E83:E96">D83/B83</f>
        <v>-0.9633333333333333</v>
      </c>
    </row>
    <row r="84" spans="1:5" s="2" customFormat="1" ht="101.25" customHeight="1">
      <c r="A84" s="17" t="s">
        <v>188</v>
      </c>
      <c r="B84" s="83">
        <f>B85+B86</f>
        <v>3.2</v>
      </c>
      <c r="C84" s="83">
        <f>C85+C86</f>
        <v>0</v>
      </c>
      <c r="D84" s="21">
        <f>C84-B84</f>
        <v>-3.2</v>
      </c>
      <c r="E84" s="62">
        <f t="shared" si="3"/>
        <v>-1</v>
      </c>
    </row>
    <row r="85" spans="1:5" s="2" customFormat="1" ht="51" customHeight="1">
      <c r="A85" s="12" t="s">
        <v>189</v>
      </c>
      <c r="B85" s="70">
        <v>2.2</v>
      </c>
      <c r="C85" s="70">
        <v>0</v>
      </c>
      <c r="D85" s="6">
        <f>C85-B85</f>
        <v>-2.2</v>
      </c>
      <c r="E85" s="61">
        <f t="shared" si="3"/>
        <v>-1</v>
      </c>
    </row>
    <row r="86" spans="1:5" s="2" customFormat="1" ht="24" customHeight="1">
      <c r="A86" s="20" t="s">
        <v>88</v>
      </c>
      <c r="B86" s="70">
        <v>1</v>
      </c>
      <c r="C86" s="70">
        <v>0</v>
      </c>
      <c r="D86" s="6">
        <f>C86-B86</f>
        <v>-1</v>
      </c>
      <c r="E86" s="61">
        <f t="shared" si="3"/>
        <v>-1</v>
      </c>
    </row>
    <row r="87" spans="1:5" s="2" customFormat="1" ht="84.75" customHeight="1">
      <c r="A87" s="17" t="s">
        <v>140</v>
      </c>
      <c r="B87" s="83">
        <f>B88</f>
        <v>9.5</v>
      </c>
      <c r="C87" s="83">
        <f>C88</f>
        <v>0</v>
      </c>
      <c r="D87" s="21">
        <f t="shared" si="2"/>
        <v>-9.5</v>
      </c>
      <c r="E87" s="62">
        <f t="shared" si="3"/>
        <v>-1</v>
      </c>
    </row>
    <row r="88" spans="1:5" s="2" customFormat="1" ht="28.5" customHeight="1">
      <c r="A88" s="20" t="s">
        <v>88</v>
      </c>
      <c r="B88" s="71">
        <v>9.5</v>
      </c>
      <c r="C88" s="71">
        <v>0</v>
      </c>
      <c r="D88" s="6">
        <f t="shared" si="2"/>
        <v>-9.5</v>
      </c>
      <c r="E88" s="61">
        <f t="shared" si="3"/>
        <v>-1</v>
      </c>
    </row>
    <row r="89" spans="1:5" s="2" customFormat="1" ht="113.25" customHeight="1">
      <c r="A89" s="17" t="s">
        <v>69</v>
      </c>
      <c r="B89" s="83">
        <f>B90+B91</f>
        <v>24</v>
      </c>
      <c r="C89" s="83">
        <f>C90+C91</f>
        <v>12.5</v>
      </c>
      <c r="D89" s="21">
        <f t="shared" si="2"/>
        <v>-11.5</v>
      </c>
      <c r="E89" s="62">
        <f t="shared" si="3"/>
        <v>-0.4791666666666667</v>
      </c>
    </row>
    <row r="90" spans="1:5" s="2" customFormat="1" ht="45" customHeight="1">
      <c r="A90" s="20" t="s">
        <v>70</v>
      </c>
      <c r="B90" s="88">
        <v>23</v>
      </c>
      <c r="C90" s="88">
        <v>7.5</v>
      </c>
      <c r="D90" s="6">
        <f t="shared" si="2"/>
        <v>-15.5</v>
      </c>
      <c r="E90" s="61">
        <f t="shared" si="3"/>
        <v>-0.6739130434782609</v>
      </c>
    </row>
    <row r="91" spans="1:5" s="2" customFormat="1" ht="27.75" customHeight="1">
      <c r="A91" s="20" t="s">
        <v>55</v>
      </c>
      <c r="B91" s="71">
        <v>1</v>
      </c>
      <c r="C91" s="71">
        <v>5</v>
      </c>
      <c r="D91" s="6">
        <f t="shared" si="2"/>
        <v>4</v>
      </c>
      <c r="E91" s="61" t="s">
        <v>222</v>
      </c>
    </row>
    <row r="92" spans="1:5" s="2" customFormat="1" ht="142.5" customHeight="1">
      <c r="A92" s="13" t="s">
        <v>52</v>
      </c>
      <c r="B92" s="77">
        <f>B93+B94+B95</f>
        <v>15.299999999999999</v>
      </c>
      <c r="C92" s="77">
        <f>C93+C94+C95</f>
        <v>13.9</v>
      </c>
      <c r="D92" s="21">
        <f t="shared" si="2"/>
        <v>-1.3999999999999986</v>
      </c>
      <c r="E92" s="62">
        <f t="shared" si="3"/>
        <v>-0.09150326797385612</v>
      </c>
    </row>
    <row r="93" spans="1:5" s="2" customFormat="1" ht="39.75" customHeight="1">
      <c r="A93" s="54" t="s">
        <v>54</v>
      </c>
      <c r="B93" s="70">
        <v>7</v>
      </c>
      <c r="C93" s="70">
        <v>6.9</v>
      </c>
      <c r="D93" s="6">
        <f t="shared" si="2"/>
        <v>-0.09999999999999964</v>
      </c>
      <c r="E93" s="61">
        <f t="shared" si="3"/>
        <v>-0.014285714285714235</v>
      </c>
    </row>
    <row r="94" spans="1:5" s="2" customFormat="1" ht="36.75" customHeight="1">
      <c r="A94" s="12" t="s">
        <v>56</v>
      </c>
      <c r="B94" s="70">
        <v>8.1</v>
      </c>
      <c r="C94" s="70">
        <v>7</v>
      </c>
      <c r="D94" s="6">
        <f t="shared" si="2"/>
        <v>-1.0999999999999996</v>
      </c>
      <c r="E94" s="61">
        <f t="shared" si="3"/>
        <v>-0.13580246913580243</v>
      </c>
    </row>
    <row r="95" spans="1:5" s="2" customFormat="1" ht="36.75" customHeight="1">
      <c r="A95" s="20" t="s">
        <v>55</v>
      </c>
      <c r="B95" s="70">
        <v>0.2</v>
      </c>
      <c r="C95" s="70">
        <v>0</v>
      </c>
      <c r="D95" s="6">
        <f>C95-B95</f>
        <v>-0.2</v>
      </c>
      <c r="E95" s="61">
        <f t="shared" si="3"/>
        <v>-1</v>
      </c>
    </row>
    <row r="96" spans="1:5" s="2" customFormat="1" ht="127.5" customHeight="1">
      <c r="A96" s="13" t="s">
        <v>53</v>
      </c>
      <c r="B96" s="77">
        <v>55</v>
      </c>
      <c r="C96" s="77">
        <v>35</v>
      </c>
      <c r="D96" s="21">
        <f t="shared" si="2"/>
        <v>-20</v>
      </c>
      <c r="E96" s="62">
        <f t="shared" si="3"/>
        <v>-0.36363636363636365</v>
      </c>
    </row>
    <row r="97" spans="1:5" s="2" customFormat="1" ht="96.75" customHeight="1">
      <c r="A97" s="13" t="s">
        <v>172</v>
      </c>
      <c r="B97" s="77">
        <f>B98+B99+B100</f>
        <v>1.6</v>
      </c>
      <c r="C97" s="77">
        <f>C98+C99+C100</f>
        <v>2.52</v>
      </c>
      <c r="D97" s="21">
        <f aca="true" t="shared" si="4" ref="D97:D115">C97-B97</f>
        <v>0.9199999999999999</v>
      </c>
      <c r="E97" s="62">
        <f aca="true" t="shared" si="5" ref="E97:E113">D97/B97</f>
        <v>0.575</v>
      </c>
    </row>
    <row r="98" spans="1:5" s="2" customFormat="1" ht="72" customHeight="1">
      <c r="A98" s="12" t="s">
        <v>196</v>
      </c>
      <c r="B98" s="71">
        <v>0</v>
      </c>
      <c r="C98" s="71">
        <v>1</v>
      </c>
      <c r="D98" s="19">
        <f>C98-B98</f>
        <v>1</v>
      </c>
      <c r="E98" s="63" t="s">
        <v>187</v>
      </c>
    </row>
    <row r="99" spans="1:5" s="2" customFormat="1" ht="78" customHeight="1">
      <c r="A99" s="12" t="s">
        <v>171</v>
      </c>
      <c r="B99" s="71">
        <v>1.5</v>
      </c>
      <c r="C99" s="70">
        <v>0.02</v>
      </c>
      <c r="D99" s="6">
        <f t="shared" si="4"/>
        <v>-1.48</v>
      </c>
      <c r="E99" s="61">
        <f t="shared" si="5"/>
        <v>-0.9866666666666667</v>
      </c>
    </row>
    <row r="100" spans="1:5" s="2" customFormat="1" ht="30" customHeight="1">
      <c r="A100" s="12" t="s">
        <v>55</v>
      </c>
      <c r="B100" s="71">
        <v>0.1</v>
      </c>
      <c r="C100" s="70">
        <v>1.5</v>
      </c>
      <c r="D100" s="6">
        <f t="shared" si="4"/>
        <v>1.4</v>
      </c>
      <c r="E100" s="61" t="s">
        <v>227</v>
      </c>
    </row>
    <row r="101" spans="1:5" s="2" customFormat="1" ht="102" customHeight="1">
      <c r="A101" s="13" t="s">
        <v>59</v>
      </c>
      <c r="B101" s="77">
        <f>B102+B103+B104</f>
        <v>195.6</v>
      </c>
      <c r="C101" s="77">
        <f>C102+C103+C104</f>
        <v>121</v>
      </c>
      <c r="D101" s="21">
        <f t="shared" si="4"/>
        <v>-74.6</v>
      </c>
      <c r="E101" s="62">
        <f t="shared" si="5"/>
        <v>-0.38139059304703476</v>
      </c>
    </row>
    <row r="102" spans="1:5" s="2" customFormat="1" ht="108.75" customHeight="1">
      <c r="A102" s="12" t="s">
        <v>62</v>
      </c>
      <c r="B102" s="70">
        <v>185.6</v>
      </c>
      <c r="C102" s="70">
        <v>25</v>
      </c>
      <c r="D102" s="6">
        <f t="shared" si="4"/>
        <v>-160.6</v>
      </c>
      <c r="E102" s="61">
        <f t="shared" si="5"/>
        <v>-0.865301724137931</v>
      </c>
    </row>
    <row r="103" spans="1:5" s="2" customFormat="1" ht="72.75" customHeight="1">
      <c r="A103" s="12" t="s">
        <v>156</v>
      </c>
      <c r="B103" s="70">
        <v>10</v>
      </c>
      <c r="C103" s="70">
        <v>95</v>
      </c>
      <c r="D103" s="6">
        <f t="shared" si="4"/>
        <v>85</v>
      </c>
      <c r="E103" s="63" t="s">
        <v>187</v>
      </c>
    </row>
    <row r="104" spans="1:5" s="2" customFormat="1" ht="30" customHeight="1">
      <c r="A104" s="12" t="s">
        <v>55</v>
      </c>
      <c r="B104" s="70">
        <v>0</v>
      </c>
      <c r="C104" s="70">
        <v>1</v>
      </c>
      <c r="D104" s="6">
        <f t="shared" si="4"/>
        <v>1</v>
      </c>
      <c r="E104" s="63" t="s">
        <v>187</v>
      </c>
    </row>
    <row r="105" spans="1:5" s="2" customFormat="1" ht="116.25" customHeight="1">
      <c r="A105" s="13" t="s">
        <v>60</v>
      </c>
      <c r="B105" s="77">
        <f>B108+B109+B106+B107</f>
        <v>365.3</v>
      </c>
      <c r="C105" s="77">
        <f>C108+C109+C106+C107</f>
        <v>680.5</v>
      </c>
      <c r="D105" s="21">
        <f t="shared" si="4"/>
        <v>315.2</v>
      </c>
      <c r="E105" s="62">
        <f t="shared" si="5"/>
        <v>0.862852450041062</v>
      </c>
    </row>
    <row r="106" spans="1:5" s="2" customFormat="1" ht="46.5" customHeight="1">
      <c r="A106" s="12" t="s">
        <v>173</v>
      </c>
      <c r="B106" s="71">
        <v>2.5</v>
      </c>
      <c r="C106" s="71">
        <v>2.5</v>
      </c>
      <c r="D106" s="6">
        <f t="shared" si="4"/>
        <v>0</v>
      </c>
      <c r="E106" s="63" t="s">
        <v>187</v>
      </c>
    </row>
    <row r="107" spans="1:5" s="2" customFormat="1" ht="172.5" customHeight="1">
      <c r="A107" s="12" t="s">
        <v>174</v>
      </c>
      <c r="B107" s="71">
        <v>0</v>
      </c>
      <c r="C107" s="71">
        <v>2.5</v>
      </c>
      <c r="D107" s="6">
        <f t="shared" si="4"/>
        <v>2.5</v>
      </c>
      <c r="E107" s="63" t="s">
        <v>187</v>
      </c>
    </row>
    <row r="108" spans="1:5" s="2" customFormat="1" ht="23.25" customHeight="1">
      <c r="A108" s="12" t="s">
        <v>55</v>
      </c>
      <c r="B108" s="70">
        <v>0.5</v>
      </c>
      <c r="C108" s="70">
        <v>1</v>
      </c>
      <c r="D108" s="6">
        <f t="shared" si="4"/>
        <v>0.5</v>
      </c>
      <c r="E108" s="61">
        <f t="shared" si="5"/>
        <v>1</v>
      </c>
    </row>
    <row r="109" spans="1:5" s="2" customFormat="1" ht="27" customHeight="1">
      <c r="A109" s="12" t="s">
        <v>55</v>
      </c>
      <c r="B109" s="70">
        <v>362.3</v>
      </c>
      <c r="C109" s="70">
        <v>674.5</v>
      </c>
      <c r="D109" s="6">
        <f t="shared" si="4"/>
        <v>312.2</v>
      </c>
      <c r="E109" s="61">
        <f t="shared" si="5"/>
        <v>0.8617168092740822</v>
      </c>
    </row>
    <row r="110" spans="1:5" s="2" customFormat="1" ht="69" customHeight="1">
      <c r="A110" s="17" t="s">
        <v>135</v>
      </c>
      <c r="B110" s="77">
        <v>107</v>
      </c>
      <c r="C110" s="83">
        <v>148.5</v>
      </c>
      <c r="D110" s="21">
        <f t="shared" si="4"/>
        <v>41.5</v>
      </c>
      <c r="E110" s="62">
        <f t="shared" si="5"/>
        <v>0.3878504672897196</v>
      </c>
    </row>
    <row r="111" spans="1:5" s="2" customFormat="1" ht="81" customHeight="1">
      <c r="A111" s="55" t="s">
        <v>68</v>
      </c>
      <c r="B111" s="77">
        <f>B112+B113</f>
        <v>1339.1999999999998</v>
      </c>
      <c r="C111" s="77">
        <f>C112+C113</f>
        <v>18.9</v>
      </c>
      <c r="D111" s="21">
        <f t="shared" si="4"/>
        <v>-1320.2999999999997</v>
      </c>
      <c r="E111" s="62">
        <f t="shared" si="5"/>
        <v>-0.9858870967741935</v>
      </c>
    </row>
    <row r="112" spans="1:5" s="2" customFormat="1" ht="30" customHeight="1">
      <c r="A112" s="56" t="s">
        <v>176</v>
      </c>
      <c r="B112" s="70">
        <v>10.1</v>
      </c>
      <c r="C112" s="70">
        <v>10.5</v>
      </c>
      <c r="D112" s="6">
        <f t="shared" si="4"/>
        <v>0.40000000000000036</v>
      </c>
      <c r="E112" s="61">
        <f t="shared" si="5"/>
        <v>0.03960396039603964</v>
      </c>
    </row>
    <row r="113" spans="1:5" s="2" customFormat="1" ht="29.25" customHeight="1">
      <c r="A113" s="56" t="s">
        <v>61</v>
      </c>
      <c r="B113" s="71">
        <v>1329.1</v>
      </c>
      <c r="C113" s="70">
        <v>8.4</v>
      </c>
      <c r="D113" s="6">
        <f t="shared" si="4"/>
        <v>-1320.6999999999998</v>
      </c>
      <c r="E113" s="61">
        <f t="shared" si="5"/>
        <v>-0.9936799337897825</v>
      </c>
    </row>
    <row r="114" spans="1:5" s="2" customFormat="1" ht="97.5" customHeight="1">
      <c r="A114" s="57" t="s">
        <v>160</v>
      </c>
      <c r="B114" s="83">
        <f>B115</f>
        <v>97.9</v>
      </c>
      <c r="C114" s="83">
        <f>C115</f>
        <v>456.2</v>
      </c>
      <c r="D114" s="21">
        <f t="shared" si="4"/>
        <v>358.29999999999995</v>
      </c>
      <c r="E114" s="62" t="s">
        <v>219</v>
      </c>
    </row>
    <row r="115" spans="1:5" s="2" customFormat="1" ht="80.25" customHeight="1">
      <c r="A115" s="56" t="s">
        <v>157</v>
      </c>
      <c r="B115" s="71">
        <v>97.9</v>
      </c>
      <c r="C115" s="70">
        <v>456.2</v>
      </c>
      <c r="D115" s="6">
        <f t="shared" si="4"/>
        <v>358.29999999999995</v>
      </c>
      <c r="E115" s="61" t="s">
        <v>219</v>
      </c>
    </row>
    <row r="116" spans="1:5" s="2" customFormat="1" ht="36" customHeight="1">
      <c r="A116" s="29" t="s">
        <v>161</v>
      </c>
      <c r="B116" s="83">
        <f>B117+B119+B122</f>
        <v>1246.8</v>
      </c>
      <c r="C116" s="83">
        <f>C117+C119+C122</f>
        <v>1211</v>
      </c>
      <c r="D116" s="21">
        <f t="shared" si="2"/>
        <v>-35.799999999999955</v>
      </c>
      <c r="E116" s="62">
        <f aca="true" t="shared" si="6" ref="E116:E122">D116/B116</f>
        <v>-0.028713506576836665</v>
      </c>
    </row>
    <row r="117" spans="1:5" s="2" customFormat="1" ht="97.5" customHeight="1">
      <c r="A117" s="57" t="s">
        <v>158</v>
      </c>
      <c r="B117" s="83">
        <f>B118</f>
        <v>1242.5</v>
      </c>
      <c r="C117" s="83">
        <f>C118</f>
        <v>1206.6</v>
      </c>
      <c r="D117" s="21">
        <f t="shared" si="2"/>
        <v>-35.90000000000009</v>
      </c>
      <c r="E117" s="62">
        <f t="shared" si="6"/>
        <v>-0.02889336016096587</v>
      </c>
    </row>
    <row r="118" spans="1:5" s="2" customFormat="1" ht="65.25" customHeight="1">
      <c r="A118" s="58" t="s">
        <v>159</v>
      </c>
      <c r="B118" s="70">
        <v>1242.5</v>
      </c>
      <c r="C118" s="70">
        <v>1206.6</v>
      </c>
      <c r="D118" s="6">
        <f t="shared" si="2"/>
        <v>-35.90000000000009</v>
      </c>
      <c r="E118" s="61">
        <f t="shared" si="6"/>
        <v>-0.02889336016096587</v>
      </c>
    </row>
    <row r="119" spans="1:5" s="2" customFormat="1" ht="143.25" customHeight="1">
      <c r="A119" s="57" t="s">
        <v>139</v>
      </c>
      <c r="B119" s="83">
        <f>B120+B121</f>
        <v>3.5</v>
      </c>
      <c r="C119" s="83">
        <f>C120+C121</f>
        <v>4.4</v>
      </c>
      <c r="D119" s="6">
        <f t="shared" si="2"/>
        <v>0.9000000000000004</v>
      </c>
      <c r="E119" s="61">
        <f t="shared" si="6"/>
        <v>0.25714285714285723</v>
      </c>
    </row>
    <row r="120" spans="1:5" s="2" customFormat="1" ht="63" customHeight="1">
      <c r="A120" s="56" t="s">
        <v>141</v>
      </c>
      <c r="B120" s="71">
        <v>3</v>
      </c>
      <c r="C120" s="70">
        <v>0</v>
      </c>
      <c r="D120" s="6">
        <f t="shared" si="2"/>
        <v>-3</v>
      </c>
      <c r="E120" s="61">
        <f t="shared" si="6"/>
        <v>-1</v>
      </c>
    </row>
    <row r="121" spans="1:5" s="2" customFormat="1" ht="63" customHeight="1">
      <c r="A121" s="56" t="s">
        <v>141</v>
      </c>
      <c r="B121" s="71">
        <v>0.5</v>
      </c>
      <c r="C121" s="70">
        <v>4.4</v>
      </c>
      <c r="D121" s="6">
        <f t="shared" si="2"/>
        <v>3.9000000000000004</v>
      </c>
      <c r="E121" s="61" t="s">
        <v>220</v>
      </c>
    </row>
    <row r="122" spans="1:5" s="2" customFormat="1" ht="80.25" customHeight="1">
      <c r="A122" s="56" t="s">
        <v>186</v>
      </c>
      <c r="B122" s="71">
        <v>0.8</v>
      </c>
      <c r="C122" s="71">
        <v>0</v>
      </c>
      <c r="D122" s="19">
        <f>C122-B122</f>
        <v>-0.8</v>
      </c>
      <c r="E122" s="61">
        <f t="shared" si="6"/>
        <v>-1</v>
      </c>
    </row>
    <row r="123" spans="1:5" s="2" customFormat="1" ht="113.25" customHeight="1">
      <c r="A123" s="17" t="s">
        <v>162</v>
      </c>
      <c r="B123" s="83">
        <f>B124</f>
        <v>0</v>
      </c>
      <c r="C123" s="83">
        <f>C124</f>
        <v>1988.47</v>
      </c>
      <c r="D123" s="21">
        <f t="shared" si="2"/>
        <v>1988.47</v>
      </c>
      <c r="E123" s="63" t="s">
        <v>187</v>
      </c>
    </row>
    <row r="124" spans="1:5" s="2" customFormat="1" ht="117" customHeight="1">
      <c r="A124" s="20" t="s">
        <v>162</v>
      </c>
      <c r="B124" s="70">
        <v>0</v>
      </c>
      <c r="C124" s="70">
        <v>1988.47</v>
      </c>
      <c r="D124" s="6">
        <f t="shared" si="2"/>
        <v>1988.47</v>
      </c>
      <c r="E124" s="63" t="s">
        <v>187</v>
      </c>
    </row>
    <row r="125" spans="1:5" s="2" customFormat="1" ht="24.75" customHeight="1">
      <c r="A125" s="11" t="s">
        <v>2</v>
      </c>
      <c r="B125" s="5">
        <f>B126</f>
        <v>720.2</v>
      </c>
      <c r="C125" s="5">
        <f>C126</f>
        <v>5948.5</v>
      </c>
      <c r="D125" s="21">
        <f t="shared" si="2"/>
        <v>5228.3</v>
      </c>
      <c r="E125" s="62" t="s">
        <v>221</v>
      </c>
    </row>
    <row r="126" spans="1:5" s="2" customFormat="1" ht="21.75" customHeight="1">
      <c r="A126" s="7" t="s">
        <v>19</v>
      </c>
      <c r="B126" s="4">
        <f>B127+B129+B128</f>
        <v>720.2</v>
      </c>
      <c r="C126" s="4">
        <f>C127+C129</f>
        <v>5948.5</v>
      </c>
      <c r="D126" s="6">
        <f t="shared" si="2"/>
        <v>5228.3</v>
      </c>
      <c r="E126" s="61" t="s">
        <v>221</v>
      </c>
    </row>
    <row r="127" spans="1:5" s="2" customFormat="1" ht="21.75" customHeight="1" hidden="1">
      <c r="A127" s="22" t="s">
        <v>136</v>
      </c>
      <c r="B127" s="4">
        <v>0</v>
      </c>
      <c r="C127" s="4">
        <v>0</v>
      </c>
      <c r="D127" s="6">
        <f t="shared" si="2"/>
        <v>0</v>
      </c>
      <c r="E127" s="61" t="e">
        <f aca="true" t="shared" si="7" ref="E127:E194">D127/B127</f>
        <v>#DIV/0!</v>
      </c>
    </row>
    <row r="128" spans="1:5" s="2" customFormat="1" ht="21.75" customHeight="1">
      <c r="A128" s="22" t="s">
        <v>136</v>
      </c>
      <c r="B128" s="4">
        <v>7.7</v>
      </c>
      <c r="C128" s="4">
        <v>0</v>
      </c>
      <c r="D128" s="6">
        <f t="shared" si="2"/>
        <v>-7.7</v>
      </c>
      <c r="E128" s="61">
        <f t="shared" si="7"/>
        <v>-1</v>
      </c>
    </row>
    <row r="129" spans="1:5" s="2" customFormat="1" ht="30.75" customHeight="1">
      <c r="A129" s="52" t="s">
        <v>137</v>
      </c>
      <c r="B129" s="4">
        <v>712.5</v>
      </c>
      <c r="C129" s="70">
        <v>5948.5</v>
      </c>
      <c r="D129" s="73">
        <f t="shared" si="2"/>
        <v>5236</v>
      </c>
      <c r="E129" s="74" t="s">
        <v>221</v>
      </c>
    </row>
    <row r="130" spans="1:5" s="2" customFormat="1" ht="27.75" customHeight="1">
      <c r="A130" s="84" t="s">
        <v>3</v>
      </c>
      <c r="B130" s="77">
        <f>B131+B219+B217</f>
        <v>888633.0000000001</v>
      </c>
      <c r="C130" s="77">
        <f>C131+C219+C215+C217</f>
        <v>1677205.3699999999</v>
      </c>
      <c r="D130" s="73">
        <f t="shared" si="2"/>
        <v>788572.3699999998</v>
      </c>
      <c r="E130" s="74">
        <f t="shared" si="7"/>
        <v>0.8873993763454651</v>
      </c>
    </row>
    <row r="131" spans="1:5" s="2" customFormat="1" ht="34.5" customHeight="1">
      <c r="A131" s="76" t="s">
        <v>18</v>
      </c>
      <c r="B131" s="77">
        <f>B149+B181+B209+B148</f>
        <v>893538.9000000001</v>
      </c>
      <c r="C131" s="77">
        <f>C149+C181+C209+C148</f>
        <v>1688071.2699999998</v>
      </c>
      <c r="D131" s="78">
        <f t="shared" si="2"/>
        <v>794532.3699999996</v>
      </c>
      <c r="E131" s="79">
        <f t="shared" si="7"/>
        <v>0.8891972918022926</v>
      </c>
    </row>
    <row r="132" spans="1:5" s="2" customFormat="1" ht="36" customHeight="1" hidden="1">
      <c r="A132" s="84" t="s">
        <v>21</v>
      </c>
      <c r="B132" s="73"/>
      <c r="C132" s="73"/>
      <c r="D132" s="73">
        <f t="shared" si="2"/>
        <v>0</v>
      </c>
      <c r="E132" s="74" t="e">
        <f t="shared" si="7"/>
        <v>#DIV/0!</v>
      </c>
    </row>
    <row r="133" spans="1:5" s="2" customFormat="1" ht="31.5" customHeight="1" hidden="1">
      <c r="A133" s="85" t="s">
        <v>27</v>
      </c>
      <c r="B133" s="73"/>
      <c r="C133" s="73"/>
      <c r="D133" s="73">
        <f t="shared" si="2"/>
        <v>0</v>
      </c>
      <c r="E133" s="74" t="e">
        <f t="shared" si="7"/>
        <v>#DIV/0!</v>
      </c>
    </row>
    <row r="134" spans="1:5" s="2" customFormat="1" ht="27" customHeight="1" hidden="1">
      <c r="A134" s="84" t="s">
        <v>22</v>
      </c>
      <c r="B134" s="73"/>
      <c r="C134" s="73"/>
      <c r="D134" s="73">
        <f t="shared" si="2"/>
        <v>0</v>
      </c>
      <c r="E134" s="74" t="e">
        <f t="shared" si="7"/>
        <v>#DIV/0!</v>
      </c>
    </row>
    <row r="135" spans="1:5" s="2" customFormat="1" ht="34.5" customHeight="1" hidden="1">
      <c r="A135" s="85" t="s">
        <v>26</v>
      </c>
      <c r="B135" s="73"/>
      <c r="C135" s="73"/>
      <c r="D135" s="73">
        <f t="shared" si="2"/>
        <v>0</v>
      </c>
      <c r="E135" s="74" t="e">
        <f t="shared" si="7"/>
        <v>#DIV/0!</v>
      </c>
    </row>
    <row r="136" spans="1:5" s="2" customFormat="1" ht="32.25" customHeight="1" hidden="1">
      <c r="A136" s="85" t="s">
        <v>23</v>
      </c>
      <c r="B136" s="73"/>
      <c r="C136" s="73"/>
      <c r="D136" s="73">
        <f t="shared" si="2"/>
        <v>0</v>
      </c>
      <c r="E136" s="74" t="e">
        <f t="shared" si="7"/>
        <v>#DIV/0!</v>
      </c>
    </row>
    <row r="137" spans="1:5" s="2" customFormat="1" ht="108.75" customHeight="1" hidden="1">
      <c r="A137" s="86" t="s">
        <v>33</v>
      </c>
      <c r="B137" s="73"/>
      <c r="C137" s="73"/>
      <c r="D137" s="73">
        <f t="shared" si="2"/>
        <v>0</v>
      </c>
      <c r="E137" s="74" t="e">
        <f t="shared" si="7"/>
        <v>#DIV/0!</v>
      </c>
    </row>
    <row r="138" spans="1:5" s="2" customFormat="1" ht="134.25" customHeight="1" hidden="1">
      <c r="A138" s="86" t="s">
        <v>32</v>
      </c>
      <c r="B138" s="73"/>
      <c r="C138" s="73"/>
      <c r="D138" s="73">
        <f t="shared" si="2"/>
        <v>0</v>
      </c>
      <c r="E138" s="74" t="e">
        <f t="shared" si="7"/>
        <v>#DIV/0!</v>
      </c>
    </row>
    <row r="139" spans="1:5" s="2" customFormat="1" ht="105" customHeight="1" hidden="1">
      <c r="A139" s="86" t="s">
        <v>34</v>
      </c>
      <c r="B139" s="73"/>
      <c r="C139" s="73"/>
      <c r="D139" s="73">
        <f t="shared" si="2"/>
        <v>0</v>
      </c>
      <c r="E139" s="74" t="e">
        <f t="shared" si="7"/>
        <v>#DIV/0!</v>
      </c>
    </row>
    <row r="140" spans="1:5" s="2" customFormat="1" ht="83.25" customHeight="1" hidden="1">
      <c r="A140" s="86" t="s">
        <v>30</v>
      </c>
      <c r="B140" s="73"/>
      <c r="C140" s="73"/>
      <c r="D140" s="73">
        <f t="shared" si="2"/>
        <v>0</v>
      </c>
      <c r="E140" s="74" t="e">
        <f t="shared" si="7"/>
        <v>#DIV/0!</v>
      </c>
    </row>
    <row r="141" spans="1:5" s="2" customFormat="1" ht="47.25" customHeight="1" hidden="1">
      <c r="A141" s="85" t="s">
        <v>25</v>
      </c>
      <c r="B141" s="73"/>
      <c r="C141" s="73"/>
      <c r="D141" s="73">
        <f t="shared" si="2"/>
        <v>0</v>
      </c>
      <c r="E141" s="74" t="e">
        <f t="shared" si="7"/>
        <v>#DIV/0!</v>
      </c>
    </row>
    <row r="142" spans="1:5" s="2" customFormat="1" ht="63" customHeight="1" hidden="1">
      <c r="A142" s="85" t="s">
        <v>28</v>
      </c>
      <c r="B142" s="73"/>
      <c r="C142" s="73"/>
      <c r="D142" s="73">
        <f t="shared" si="2"/>
        <v>0</v>
      </c>
      <c r="E142" s="74" t="e">
        <f t="shared" si="7"/>
        <v>#DIV/0!</v>
      </c>
    </row>
    <row r="143" spans="1:5" s="2" customFormat="1" ht="75.75" customHeight="1" hidden="1">
      <c r="A143" s="86" t="s">
        <v>29</v>
      </c>
      <c r="B143" s="73"/>
      <c r="C143" s="73"/>
      <c r="D143" s="73">
        <f t="shared" si="2"/>
        <v>0</v>
      </c>
      <c r="E143" s="74" t="e">
        <f t="shared" si="7"/>
        <v>#DIV/0!</v>
      </c>
    </row>
    <row r="144" spans="1:5" s="2" customFormat="1" ht="66" customHeight="1" hidden="1">
      <c r="A144" s="85" t="s">
        <v>24</v>
      </c>
      <c r="B144" s="73"/>
      <c r="C144" s="73"/>
      <c r="D144" s="73">
        <f t="shared" si="2"/>
        <v>0</v>
      </c>
      <c r="E144" s="74" t="e">
        <f t="shared" si="7"/>
        <v>#DIV/0!</v>
      </c>
    </row>
    <row r="145" spans="1:5" s="2" customFormat="1" ht="100.5" customHeight="1" hidden="1">
      <c r="A145" s="86" t="s">
        <v>31</v>
      </c>
      <c r="B145" s="73"/>
      <c r="C145" s="73"/>
      <c r="D145" s="73">
        <f t="shared" si="2"/>
        <v>0</v>
      </c>
      <c r="E145" s="74" t="e">
        <f t="shared" si="7"/>
        <v>#DIV/0!</v>
      </c>
    </row>
    <row r="146" spans="1:5" s="2" customFormat="1" ht="101.25" customHeight="1" hidden="1">
      <c r="A146" s="86" t="s">
        <v>35</v>
      </c>
      <c r="B146" s="73"/>
      <c r="C146" s="73"/>
      <c r="D146" s="73">
        <f aca="true" t="shared" si="8" ref="D146:D204">C146-B146</f>
        <v>0</v>
      </c>
      <c r="E146" s="74" t="e">
        <f t="shared" si="7"/>
        <v>#DIV/0!</v>
      </c>
    </row>
    <row r="147" spans="1:5" s="2" customFormat="1" ht="101.25" customHeight="1" hidden="1">
      <c r="A147" s="86" t="s">
        <v>36</v>
      </c>
      <c r="B147" s="73"/>
      <c r="C147" s="73"/>
      <c r="D147" s="73">
        <f t="shared" si="8"/>
        <v>0</v>
      </c>
      <c r="E147" s="74" t="e">
        <f t="shared" si="7"/>
        <v>#DIV/0!</v>
      </c>
    </row>
    <row r="148" spans="1:5" s="2" customFormat="1" ht="27" customHeight="1">
      <c r="A148" s="86" t="s">
        <v>177</v>
      </c>
      <c r="B148" s="73">
        <v>655.5</v>
      </c>
      <c r="C148" s="73">
        <v>0</v>
      </c>
      <c r="D148" s="73">
        <f t="shared" si="8"/>
        <v>-655.5</v>
      </c>
      <c r="E148" s="74">
        <f t="shared" si="7"/>
        <v>-1</v>
      </c>
    </row>
    <row r="149" spans="1:5" s="2" customFormat="1" ht="39" customHeight="1">
      <c r="A149" s="76" t="s">
        <v>45</v>
      </c>
      <c r="B149" s="77">
        <f>B151+B153+B154+B155+B156+B157+B158+B164+B166</f>
        <v>206700.8</v>
      </c>
      <c r="C149" s="77">
        <f>C151+C153+C154+C155+C156+C157+C158+C164+C165+C166</f>
        <v>1040531.9999999999</v>
      </c>
      <c r="D149" s="78">
        <f t="shared" si="8"/>
        <v>833831.2</v>
      </c>
      <c r="E149" s="79" t="s">
        <v>222</v>
      </c>
    </row>
    <row r="150" spans="1:5" s="2" customFormat="1" ht="63" customHeight="1" hidden="1">
      <c r="A150" s="82" t="s">
        <v>116</v>
      </c>
      <c r="B150" s="70">
        <f>14209.3-14209.3</f>
        <v>0</v>
      </c>
      <c r="C150" s="70">
        <f>186333-186333</f>
        <v>0</v>
      </c>
      <c r="D150" s="6">
        <f t="shared" si="8"/>
        <v>0</v>
      </c>
      <c r="E150" s="61" t="e">
        <f t="shared" si="7"/>
        <v>#DIV/0!</v>
      </c>
    </row>
    <row r="151" spans="1:5" s="2" customFormat="1" ht="129.75" customHeight="1">
      <c r="A151" s="82" t="s">
        <v>132</v>
      </c>
      <c r="B151" s="70">
        <v>12118.7</v>
      </c>
      <c r="C151" s="70">
        <v>22629.5</v>
      </c>
      <c r="D151" s="6">
        <f t="shared" si="8"/>
        <v>10510.8</v>
      </c>
      <c r="E151" s="61">
        <f t="shared" si="7"/>
        <v>0.8673207522258987</v>
      </c>
    </row>
    <row r="152" spans="1:5" s="2" customFormat="1" ht="96" customHeight="1" hidden="1">
      <c r="A152" s="82" t="s">
        <v>112</v>
      </c>
      <c r="B152" s="87">
        <f>47339.1-47339.1</f>
        <v>0</v>
      </c>
      <c r="C152" s="70">
        <v>0</v>
      </c>
      <c r="D152" s="6">
        <f t="shared" si="8"/>
        <v>0</v>
      </c>
      <c r="E152" s="61" t="e">
        <f t="shared" si="7"/>
        <v>#DIV/0!</v>
      </c>
    </row>
    <row r="153" spans="1:5" s="2" customFormat="1" ht="51" customHeight="1">
      <c r="A153" s="82" t="s">
        <v>143</v>
      </c>
      <c r="B153" s="70">
        <v>56998</v>
      </c>
      <c r="C153" s="70">
        <v>446940.8</v>
      </c>
      <c r="D153" s="6">
        <f t="shared" si="8"/>
        <v>389942.8</v>
      </c>
      <c r="E153" s="61" t="s">
        <v>223</v>
      </c>
    </row>
    <row r="154" spans="1:5" s="2" customFormat="1" ht="123.75" customHeight="1">
      <c r="A154" s="12" t="s">
        <v>179</v>
      </c>
      <c r="B154" s="70">
        <v>7965.9</v>
      </c>
      <c r="C154" s="70">
        <v>0</v>
      </c>
      <c r="D154" s="6">
        <f>C154-B154</f>
        <v>-7965.9</v>
      </c>
      <c r="E154" s="61">
        <f t="shared" si="7"/>
        <v>-1</v>
      </c>
    </row>
    <row r="155" spans="1:5" s="2" customFormat="1" ht="67.5" customHeight="1">
      <c r="A155" s="12" t="s">
        <v>117</v>
      </c>
      <c r="B155" s="71">
        <v>9345.9</v>
      </c>
      <c r="C155" s="71">
        <v>10960.3</v>
      </c>
      <c r="D155" s="6">
        <f t="shared" si="8"/>
        <v>1614.3999999999996</v>
      </c>
      <c r="E155" s="61">
        <f t="shared" si="7"/>
        <v>0.172738848051017</v>
      </c>
    </row>
    <row r="156" spans="1:5" s="2" customFormat="1" ht="39" customHeight="1">
      <c r="A156" s="12" t="s">
        <v>47</v>
      </c>
      <c r="B156" s="71">
        <v>10101.6</v>
      </c>
      <c r="C156" s="71">
        <v>5002.6</v>
      </c>
      <c r="D156" s="6">
        <f t="shared" si="8"/>
        <v>-5099</v>
      </c>
      <c r="E156" s="61">
        <f t="shared" si="7"/>
        <v>-0.5047715213431535</v>
      </c>
    </row>
    <row r="157" spans="1:5" s="2" customFormat="1" ht="62.25" customHeight="1">
      <c r="A157" s="12" t="s">
        <v>118</v>
      </c>
      <c r="B157" s="70">
        <v>324.8</v>
      </c>
      <c r="C157" s="70">
        <v>305.5</v>
      </c>
      <c r="D157" s="6">
        <f t="shared" si="8"/>
        <v>-19.30000000000001</v>
      </c>
      <c r="E157" s="61">
        <f t="shared" si="7"/>
        <v>-0.059421182266009884</v>
      </c>
    </row>
    <row r="158" spans="1:5" s="2" customFormat="1" ht="41.25" customHeight="1">
      <c r="A158" s="7" t="s">
        <v>106</v>
      </c>
      <c r="B158" s="5">
        <f>B159+B160+B161+B162+B163</f>
        <v>48878.4</v>
      </c>
      <c r="C158" s="5">
        <f>C159+C160+C161+C162+C163</f>
        <v>14522.2</v>
      </c>
      <c r="D158" s="21">
        <f t="shared" si="8"/>
        <v>-34356.2</v>
      </c>
      <c r="E158" s="62">
        <f t="shared" si="7"/>
        <v>-0.7028912566696127</v>
      </c>
    </row>
    <row r="159" spans="1:5" s="2" customFormat="1" ht="45.75" customHeight="1">
      <c r="A159" s="12" t="s">
        <v>201</v>
      </c>
      <c r="B159" s="70">
        <v>8178.4</v>
      </c>
      <c r="C159" s="70">
        <v>8217.4</v>
      </c>
      <c r="D159" s="6">
        <f>C159-B159</f>
        <v>39</v>
      </c>
      <c r="E159" s="61">
        <f>D159/B159</f>
        <v>0.004768658906387557</v>
      </c>
    </row>
    <row r="160" spans="1:5" s="2" customFormat="1" ht="60" customHeight="1">
      <c r="A160" s="12" t="s">
        <v>206</v>
      </c>
      <c r="B160" s="70">
        <v>1588.6</v>
      </c>
      <c r="C160" s="70">
        <v>0</v>
      </c>
      <c r="D160" s="6">
        <f>C160-B160</f>
        <v>-1588.6</v>
      </c>
      <c r="E160" s="61">
        <f>D160/B160</f>
        <v>-1</v>
      </c>
    </row>
    <row r="161" spans="1:5" s="2" customFormat="1" ht="45.75" customHeight="1">
      <c r="A161" s="12" t="s">
        <v>200</v>
      </c>
      <c r="B161" s="70">
        <v>2173.6</v>
      </c>
      <c r="C161" s="70">
        <v>0</v>
      </c>
      <c r="D161" s="6">
        <f>C161-B161</f>
        <v>-2173.6</v>
      </c>
      <c r="E161" s="61">
        <f>D161/B161</f>
        <v>-1</v>
      </c>
    </row>
    <row r="162" spans="1:5" s="2" customFormat="1" ht="66" customHeight="1">
      <c r="A162" s="12" t="s">
        <v>180</v>
      </c>
      <c r="B162" s="70">
        <v>36937.8</v>
      </c>
      <c r="C162" s="70">
        <v>0</v>
      </c>
      <c r="D162" s="6">
        <f t="shared" si="8"/>
        <v>-36937.8</v>
      </c>
      <c r="E162" s="61">
        <f t="shared" si="7"/>
        <v>-1</v>
      </c>
    </row>
    <row r="163" spans="1:5" s="2" customFormat="1" ht="69.75" customHeight="1">
      <c r="A163" s="12" t="s">
        <v>120</v>
      </c>
      <c r="B163" s="70">
        <v>0</v>
      </c>
      <c r="C163" s="70">
        <v>6304.8</v>
      </c>
      <c r="D163" s="6">
        <f t="shared" si="8"/>
        <v>6304.8</v>
      </c>
      <c r="E163" s="63" t="s">
        <v>187</v>
      </c>
    </row>
    <row r="164" spans="1:5" s="2" customFormat="1" ht="51" customHeight="1">
      <c r="A164" s="29" t="s">
        <v>128</v>
      </c>
      <c r="B164" s="83">
        <v>0</v>
      </c>
      <c r="C164" s="83">
        <v>25526.5</v>
      </c>
      <c r="D164" s="21">
        <f t="shared" si="8"/>
        <v>25526.5</v>
      </c>
      <c r="E164" s="63" t="s">
        <v>187</v>
      </c>
    </row>
    <row r="165" spans="1:5" s="2" customFormat="1" ht="77.25" customHeight="1">
      <c r="A165" s="29" t="s">
        <v>202</v>
      </c>
      <c r="B165" s="83">
        <v>0</v>
      </c>
      <c r="C165" s="83">
        <v>218.1</v>
      </c>
      <c r="D165" s="21">
        <f>C165-B165</f>
        <v>218.1</v>
      </c>
      <c r="E165" s="63" t="s">
        <v>187</v>
      </c>
    </row>
    <row r="166" spans="1:5" s="2" customFormat="1" ht="27" customHeight="1">
      <c r="A166" s="76" t="s">
        <v>22</v>
      </c>
      <c r="B166" s="77">
        <f>SUM(B167:B180)</f>
        <v>60967.5</v>
      </c>
      <c r="C166" s="77">
        <f>SUM(C167:C180)</f>
        <v>514426.5</v>
      </c>
      <c r="D166" s="78">
        <f t="shared" si="8"/>
        <v>453459</v>
      </c>
      <c r="E166" s="79" t="s">
        <v>224</v>
      </c>
    </row>
    <row r="167" spans="1:5" s="2" customFormat="1" ht="39" customHeight="1">
      <c r="A167" s="82" t="s">
        <v>44</v>
      </c>
      <c r="B167" s="71">
        <v>2599.7</v>
      </c>
      <c r="C167" s="71">
        <v>2693.8</v>
      </c>
      <c r="D167" s="73">
        <f t="shared" si="8"/>
        <v>94.10000000000036</v>
      </c>
      <c r="E167" s="74">
        <f t="shared" si="7"/>
        <v>0.03619648420971665</v>
      </c>
    </row>
    <row r="168" spans="1:5" s="2" customFormat="1" ht="63" customHeight="1">
      <c r="A168" s="82" t="s">
        <v>199</v>
      </c>
      <c r="B168" s="70">
        <v>0</v>
      </c>
      <c r="C168" s="73">
        <v>1139.5</v>
      </c>
      <c r="D168" s="73">
        <f>C168-B168</f>
        <v>1139.5</v>
      </c>
      <c r="E168" s="63" t="s">
        <v>187</v>
      </c>
    </row>
    <row r="169" spans="1:5" s="2" customFormat="1" ht="129" customHeight="1">
      <c r="A169" s="82" t="s">
        <v>203</v>
      </c>
      <c r="B169" s="70">
        <v>73.9</v>
      </c>
      <c r="C169" s="73">
        <v>0</v>
      </c>
      <c r="D169" s="73">
        <f>C169-B169</f>
        <v>-73.9</v>
      </c>
      <c r="E169" s="74">
        <f>D169/B169</f>
        <v>-1</v>
      </c>
    </row>
    <row r="170" spans="1:5" s="2" customFormat="1" ht="41.25" customHeight="1">
      <c r="A170" s="82" t="s">
        <v>204</v>
      </c>
      <c r="B170" s="70">
        <v>9134</v>
      </c>
      <c r="C170" s="73">
        <v>0</v>
      </c>
      <c r="D170" s="73">
        <f>C170-B170</f>
        <v>-9134</v>
      </c>
      <c r="E170" s="74">
        <f>D170/B170</f>
        <v>-1</v>
      </c>
    </row>
    <row r="171" spans="1:5" s="2" customFormat="1" ht="41.25" customHeight="1">
      <c r="A171" s="12" t="s">
        <v>200</v>
      </c>
      <c r="B171" s="70">
        <v>0</v>
      </c>
      <c r="C171" s="73">
        <v>3262.4</v>
      </c>
      <c r="D171" s="6">
        <f>C171-B171</f>
        <v>3262.4</v>
      </c>
      <c r="E171" s="63" t="s">
        <v>187</v>
      </c>
    </row>
    <row r="172" spans="1:5" s="2" customFormat="1" ht="75" customHeight="1">
      <c r="A172" s="12" t="s">
        <v>119</v>
      </c>
      <c r="B172" s="70">
        <v>0</v>
      </c>
      <c r="C172" s="73">
        <v>32371.8</v>
      </c>
      <c r="D172" s="6">
        <f t="shared" si="8"/>
        <v>32371.8</v>
      </c>
      <c r="E172" s="63" t="s">
        <v>187</v>
      </c>
    </row>
    <row r="173" spans="1:5" s="2" customFormat="1" ht="79.5" customHeight="1">
      <c r="A173" s="12" t="s">
        <v>121</v>
      </c>
      <c r="B173" s="70">
        <v>5834.3</v>
      </c>
      <c r="C173" s="70">
        <v>6936.5</v>
      </c>
      <c r="D173" s="6">
        <f t="shared" si="8"/>
        <v>1102.1999999999998</v>
      </c>
      <c r="E173" s="61">
        <f t="shared" si="7"/>
        <v>0.1889172651389198</v>
      </c>
    </row>
    <row r="174" spans="1:5" s="2" customFormat="1" ht="60.75" customHeight="1">
      <c r="A174" s="12" t="s">
        <v>205</v>
      </c>
      <c r="B174" s="70">
        <v>7665.7</v>
      </c>
      <c r="C174" s="70">
        <v>0</v>
      </c>
      <c r="D174" s="6">
        <f>C174-B174</f>
        <v>-7665.7</v>
      </c>
      <c r="E174" s="61">
        <f>D174/B174</f>
        <v>-1</v>
      </c>
    </row>
    <row r="175" spans="1:5" s="2" customFormat="1" ht="45" customHeight="1">
      <c r="A175" s="12" t="s">
        <v>145</v>
      </c>
      <c r="B175" s="70">
        <v>35659.9</v>
      </c>
      <c r="C175" s="73">
        <v>427817.2</v>
      </c>
      <c r="D175" s="6">
        <f t="shared" si="8"/>
        <v>392157.3</v>
      </c>
      <c r="E175" s="61" t="s">
        <v>225</v>
      </c>
    </row>
    <row r="176" spans="1:5" s="2" customFormat="1" ht="49.5" customHeight="1">
      <c r="A176" s="12" t="s">
        <v>150</v>
      </c>
      <c r="B176" s="70">
        <v>0</v>
      </c>
      <c r="C176" s="73">
        <v>29392.7</v>
      </c>
      <c r="D176" s="6">
        <f t="shared" si="8"/>
        <v>29392.7</v>
      </c>
      <c r="E176" s="63" t="s">
        <v>187</v>
      </c>
    </row>
    <row r="177" spans="1:5" s="2" customFormat="1" ht="48" customHeight="1">
      <c r="A177" s="12" t="s">
        <v>151</v>
      </c>
      <c r="B177" s="70">
        <v>0</v>
      </c>
      <c r="C177" s="73">
        <v>650.9</v>
      </c>
      <c r="D177" s="6">
        <f t="shared" si="8"/>
        <v>650.9</v>
      </c>
      <c r="E177" s="63" t="s">
        <v>187</v>
      </c>
    </row>
    <row r="178" spans="1:5" s="2" customFormat="1" ht="66" customHeight="1">
      <c r="A178" s="12" t="s">
        <v>114</v>
      </c>
      <c r="B178" s="70">
        <v>0</v>
      </c>
      <c r="C178" s="73">
        <v>4436</v>
      </c>
      <c r="D178" s="6">
        <f t="shared" si="8"/>
        <v>4436</v>
      </c>
      <c r="E178" s="63" t="s">
        <v>187</v>
      </c>
    </row>
    <row r="179" spans="1:5" s="2" customFormat="1" ht="62.25" customHeight="1">
      <c r="A179" s="12" t="s">
        <v>122</v>
      </c>
      <c r="B179" s="70">
        <v>0</v>
      </c>
      <c r="C179" s="73">
        <v>3168.6</v>
      </c>
      <c r="D179" s="6">
        <f t="shared" si="8"/>
        <v>3168.6</v>
      </c>
      <c r="E179" s="63" t="s">
        <v>187</v>
      </c>
    </row>
    <row r="180" spans="1:5" s="2" customFormat="1" ht="42.75" customHeight="1">
      <c r="A180" s="12" t="s">
        <v>144</v>
      </c>
      <c r="B180" s="70">
        <v>0</v>
      </c>
      <c r="C180" s="73">
        <v>2557.1</v>
      </c>
      <c r="D180" s="6">
        <f t="shared" si="8"/>
        <v>2557.1</v>
      </c>
      <c r="E180" s="63" t="s">
        <v>187</v>
      </c>
    </row>
    <row r="181" spans="1:5" s="2" customFormat="1" ht="33" customHeight="1">
      <c r="A181" s="76" t="s">
        <v>40</v>
      </c>
      <c r="B181" s="77">
        <f>B186+B196+B199+B200+B201+B203+B205+B185+B204</f>
        <v>680812.8</v>
      </c>
      <c r="C181" s="77">
        <f>C186+C196+C199+C200+C201+C203+C205+C185+C204</f>
        <v>641814.5700000001</v>
      </c>
      <c r="D181" s="78">
        <f t="shared" si="8"/>
        <v>-38998.22999999998</v>
      </c>
      <c r="E181" s="79">
        <f t="shared" si="7"/>
        <v>-0.05728186955356888</v>
      </c>
    </row>
    <row r="182" spans="1:5" s="2" customFormat="1" ht="52.5" customHeight="1" hidden="1">
      <c r="A182" s="7" t="s">
        <v>50</v>
      </c>
      <c r="B182" s="77">
        <f>B183+B184</f>
        <v>0</v>
      </c>
      <c r="C182" s="5">
        <f>C183+C184</f>
        <v>0</v>
      </c>
      <c r="D182" s="6">
        <f t="shared" si="8"/>
        <v>0</v>
      </c>
      <c r="E182" s="61" t="e">
        <f t="shared" si="7"/>
        <v>#DIV/0!</v>
      </c>
    </row>
    <row r="183" spans="1:5" s="2" customFormat="1" ht="98.25" customHeight="1" hidden="1">
      <c r="A183" s="12" t="s">
        <v>101</v>
      </c>
      <c r="B183" s="70">
        <v>0</v>
      </c>
      <c r="C183" s="6">
        <f>17481-524-16957</f>
        <v>0</v>
      </c>
      <c r="D183" s="6">
        <f t="shared" si="8"/>
        <v>0</v>
      </c>
      <c r="E183" s="61" t="e">
        <f t="shared" si="7"/>
        <v>#DIV/0!</v>
      </c>
    </row>
    <row r="184" spans="1:5" s="2" customFormat="1" ht="98.25" customHeight="1" hidden="1">
      <c r="A184" s="12" t="s">
        <v>102</v>
      </c>
      <c r="B184" s="70">
        <v>0</v>
      </c>
      <c r="C184" s="4">
        <f>2224-2224</f>
        <v>0</v>
      </c>
      <c r="D184" s="6">
        <f t="shared" si="8"/>
        <v>0</v>
      </c>
      <c r="E184" s="61" t="e">
        <f t="shared" si="7"/>
        <v>#DIV/0!</v>
      </c>
    </row>
    <row r="185" spans="1:5" s="2" customFormat="1" ht="48.75" customHeight="1">
      <c r="A185" s="12" t="s">
        <v>50</v>
      </c>
      <c r="B185" s="70">
        <v>7843</v>
      </c>
      <c r="C185" s="4">
        <v>0</v>
      </c>
      <c r="D185" s="6">
        <f>C185-B185</f>
        <v>-7843</v>
      </c>
      <c r="E185" s="61">
        <f t="shared" si="7"/>
        <v>-1</v>
      </c>
    </row>
    <row r="186" spans="1:5" s="2" customFormat="1" ht="46.5">
      <c r="A186" s="7" t="s">
        <v>39</v>
      </c>
      <c r="B186" s="5">
        <f>B187+B188+B189+B190+B191+B192+B193+B194+B195</f>
        <v>5810.300000000001</v>
      </c>
      <c r="C186" s="5">
        <f>C187+C188+C189+C190+C191+C192+C193+C194+C195</f>
        <v>7575.6</v>
      </c>
      <c r="D186" s="21">
        <f t="shared" si="8"/>
        <v>1765.2999999999993</v>
      </c>
      <c r="E186" s="62">
        <f t="shared" si="7"/>
        <v>0.3038225220728704</v>
      </c>
    </row>
    <row r="187" spans="1:5" s="2" customFormat="1" ht="62.25">
      <c r="A187" s="12" t="s">
        <v>48</v>
      </c>
      <c r="B187" s="81">
        <v>1716</v>
      </c>
      <c r="C187" s="81">
        <v>1751.2</v>
      </c>
      <c r="D187" s="6">
        <f t="shared" si="8"/>
        <v>35.200000000000045</v>
      </c>
      <c r="E187" s="61">
        <f t="shared" si="7"/>
        <v>0.02051282051282054</v>
      </c>
    </row>
    <row r="188" spans="1:5" s="2" customFormat="1" ht="80.25" customHeight="1">
      <c r="A188" s="12" t="s">
        <v>133</v>
      </c>
      <c r="B188" s="70">
        <v>7.6</v>
      </c>
      <c r="C188" s="70">
        <v>7.7</v>
      </c>
      <c r="D188" s="6">
        <f t="shared" si="8"/>
        <v>0.10000000000000053</v>
      </c>
      <c r="E188" s="61">
        <f t="shared" si="7"/>
        <v>0.013157894736842176</v>
      </c>
    </row>
    <row r="189" spans="1:5" s="2" customFormat="1" ht="89.25" customHeight="1">
      <c r="A189" s="12" t="s">
        <v>134</v>
      </c>
      <c r="B189" s="70">
        <v>1453.5</v>
      </c>
      <c r="C189" s="80">
        <v>1542</v>
      </c>
      <c r="D189" s="6">
        <f t="shared" si="8"/>
        <v>88.5</v>
      </c>
      <c r="E189" s="61">
        <f t="shared" si="7"/>
        <v>0.0608875128998968</v>
      </c>
    </row>
    <row r="190" spans="1:5" s="2" customFormat="1" ht="52.5" customHeight="1">
      <c r="A190" s="12" t="s">
        <v>124</v>
      </c>
      <c r="B190" s="80">
        <v>394.5</v>
      </c>
      <c r="C190" s="80">
        <v>718.4</v>
      </c>
      <c r="D190" s="6">
        <f t="shared" si="8"/>
        <v>323.9</v>
      </c>
      <c r="E190" s="61">
        <f t="shared" si="7"/>
        <v>0.8210392902408111</v>
      </c>
    </row>
    <row r="191" spans="1:5" s="2" customFormat="1" ht="72.75" customHeight="1">
      <c r="A191" s="12" t="s">
        <v>123</v>
      </c>
      <c r="B191" s="80">
        <v>1260</v>
      </c>
      <c r="C191" s="80">
        <v>1350</v>
      </c>
      <c r="D191" s="6">
        <f t="shared" si="8"/>
        <v>90</v>
      </c>
      <c r="E191" s="61">
        <f t="shared" si="7"/>
        <v>0.07142857142857142</v>
      </c>
    </row>
    <row r="192" spans="1:5" s="2" customFormat="1" ht="63.75" customHeight="1">
      <c r="A192" s="12" t="s">
        <v>42</v>
      </c>
      <c r="B192" s="80">
        <v>708</v>
      </c>
      <c r="C192" s="80">
        <f>671+724</f>
        <v>1395</v>
      </c>
      <c r="D192" s="6">
        <f t="shared" si="8"/>
        <v>687</v>
      </c>
      <c r="E192" s="61">
        <f t="shared" si="7"/>
        <v>0.9703389830508474</v>
      </c>
    </row>
    <row r="193" spans="1:5" s="2" customFormat="1" ht="72" customHeight="1">
      <c r="A193" s="12" t="s">
        <v>127</v>
      </c>
      <c r="B193" s="70">
        <v>83.1</v>
      </c>
      <c r="C193" s="70">
        <v>148.5</v>
      </c>
      <c r="D193" s="6">
        <f t="shared" si="8"/>
        <v>65.4</v>
      </c>
      <c r="E193" s="61">
        <f t="shared" si="7"/>
        <v>0.7870036101083033</v>
      </c>
    </row>
    <row r="194" spans="1:5" s="2" customFormat="1" ht="80.25" customHeight="1">
      <c r="A194" s="12" t="s">
        <v>51</v>
      </c>
      <c r="B194" s="70">
        <v>187.6</v>
      </c>
      <c r="C194" s="70">
        <v>250.8</v>
      </c>
      <c r="D194" s="6">
        <f t="shared" si="8"/>
        <v>63.20000000000002</v>
      </c>
      <c r="E194" s="61">
        <f t="shared" si="7"/>
        <v>0.3368869936034116</v>
      </c>
    </row>
    <row r="195" spans="1:5" s="2" customFormat="1" ht="80.25" customHeight="1">
      <c r="A195" s="12" t="s">
        <v>115</v>
      </c>
      <c r="B195" s="70">
        <v>0</v>
      </c>
      <c r="C195" s="70">
        <v>412</v>
      </c>
      <c r="D195" s="6">
        <f t="shared" si="8"/>
        <v>412</v>
      </c>
      <c r="E195" s="63" t="s">
        <v>187</v>
      </c>
    </row>
    <row r="196" spans="1:5" s="2" customFormat="1" ht="92.25" customHeight="1">
      <c r="A196" s="13" t="s">
        <v>49</v>
      </c>
      <c r="B196" s="5">
        <f>B197+B198</f>
        <v>12430.1</v>
      </c>
      <c r="C196" s="5">
        <f>C197+C198</f>
        <v>13373</v>
      </c>
      <c r="D196" s="21">
        <f t="shared" si="8"/>
        <v>942.8999999999996</v>
      </c>
      <c r="E196" s="62">
        <f aca="true" t="shared" si="9" ref="E196:E227">D196/B196</f>
        <v>0.07585618780218982</v>
      </c>
    </row>
    <row r="197" spans="1:5" s="2" customFormat="1" ht="128.25" customHeight="1">
      <c r="A197" s="12" t="s">
        <v>125</v>
      </c>
      <c r="B197" s="70">
        <v>11787.1</v>
      </c>
      <c r="C197" s="70">
        <v>12753.5</v>
      </c>
      <c r="D197" s="6">
        <f t="shared" si="8"/>
        <v>966.3999999999996</v>
      </c>
      <c r="E197" s="61">
        <f t="shared" si="9"/>
        <v>0.0819879359638927</v>
      </c>
    </row>
    <row r="198" spans="1:5" s="2" customFormat="1" ht="123" customHeight="1">
      <c r="A198" s="12" t="s">
        <v>126</v>
      </c>
      <c r="B198" s="70">
        <v>643</v>
      </c>
      <c r="C198" s="70">
        <v>619.5</v>
      </c>
      <c r="D198" s="6">
        <f t="shared" si="8"/>
        <v>-23.5</v>
      </c>
      <c r="E198" s="61">
        <f t="shared" si="9"/>
        <v>-0.03654743390357698</v>
      </c>
    </row>
    <row r="199" spans="1:5" s="2" customFormat="1" ht="68.25" customHeight="1">
      <c r="A199" s="12" t="s">
        <v>111</v>
      </c>
      <c r="B199" s="70">
        <v>4768.1</v>
      </c>
      <c r="C199" s="73">
        <v>33312.9</v>
      </c>
      <c r="D199" s="6">
        <f t="shared" si="8"/>
        <v>28544.800000000003</v>
      </c>
      <c r="E199" s="61" t="s">
        <v>226</v>
      </c>
    </row>
    <row r="200" spans="1:5" s="2" customFormat="1" ht="63.75" customHeight="1">
      <c r="A200" s="14" t="s">
        <v>103</v>
      </c>
      <c r="B200" s="70">
        <v>2783.8</v>
      </c>
      <c r="C200" s="73">
        <v>2801.57</v>
      </c>
      <c r="D200" s="6">
        <f t="shared" si="8"/>
        <v>17.769999999999982</v>
      </c>
      <c r="E200" s="61">
        <f t="shared" si="9"/>
        <v>0.006383360873625972</v>
      </c>
    </row>
    <row r="201" spans="1:5" s="2" customFormat="1" ht="69" customHeight="1">
      <c r="A201" s="72" t="s">
        <v>104</v>
      </c>
      <c r="B201" s="70">
        <v>300.7</v>
      </c>
      <c r="C201" s="70">
        <v>0</v>
      </c>
      <c r="D201" s="73">
        <f t="shared" si="8"/>
        <v>-300.7</v>
      </c>
      <c r="E201" s="74">
        <f t="shared" si="9"/>
        <v>-1</v>
      </c>
    </row>
    <row r="202" spans="1:5" s="2" customFormat="1" ht="69" customHeight="1" hidden="1">
      <c r="A202" s="72" t="s">
        <v>105</v>
      </c>
      <c r="B202" s="70"/>
      <c r="C202" s="70"/>
      <c r="D202" s="73">
        <f t="shared" si="8"/>
        <v>0</v>
      </c>
      <c r="E202" s="74" t="e">
        <f t="shared" si="9"/>
        <v>#DIV/0!</v>
      </c>
    </row>
    <row r="203" spans="1:5" s="2" customFormat="1" ht="117.75" customHeight="1">
      <c r="A203" s="75" t="s">
        <v>165</v>
      </c>
      <c r="B203" s="70">
        <v>13768.7</v>
      </c>
      <c r="C203" s="73">
        <v>14120.2</v>
      </c>
      <c r="D203" s="73">
        <f t="shared" si="8"/>
        <v>351.5</v>
      </c>
      <c r="E203" s="74">
        <f t="shared" si="9"/>
        <v>0.02552891703646677</v>
      </c>
    </row>
    <row r="204" spans="1:5" s="2" customFormat="1" ht="55.5" customHeight="1">
      <c r="A204" s="69" t="s">
        <v>207</v>
      </c>
      <c r="B204" s="70">
        <v>4709</v>
      </c>
      <c r="C204" s="73">
        <v>0</v>
      </c>
      <c r="D204" s="73">
        <f t="shared" si="8"/>
        <v>-4709</v>
      </c>
      <c r="E204" s="74">
        <f t="shared" si="9"/>
        <v>-1</v>
      </c>
    </row>
    <row r="205" spans="1:5" s="2" customFormat="1" ht="24.75" customHeight="1">
      <c r="A205" s="76" t="s">
        <v>20</v>
      </c>
      <c r="B205" s="77">
        <f>B206+B207+B208</f>
        <v>628399.1000000001</v>
      </c>
      <c r="C205" s="77">
        <f>C206+C207+C208</f>
        <v>570631.3</v>
      </c>
      <c r="D205" s="78">
        <f aca="true" t="shared" si="10" ref="D205:D227">C205-B205</f>
        <v>-57767.80000000005</v>
      </c>
      <c r="E205" s="79">
        <f t="shared" si="9"/>
        <v>-0.09192852122162498</v>
      </c>
    </row>
    <row r="206" spans="1:5" s="2" customFormat="1" ht="214.5" customHeight="1">
      <c r="A206" s="15" t="s">
        <v>129</v>
      </c>
      <c r="B206" s="70">
        <v>347866.4</v>
      </c>
      <c r="C206" s="70">
        <v>335218.8</v>
      </c>
      <c r="D206" s="6">
        <f t="shared" si="10"/>
        <v>-12647.600000000035</v>
      </c>
      <c r="E206" s="61">
        <f t="shared" si="9"/>
        <v>-0.03635763614997032</v>
      </c>
    </row>
    <row r="207" spans="1:5" s="2" customFormat="1" ht="224.25" customHeight="1">
      <c r="A207" s="15" t="s">
        <v>130</v>
      </c>
      <c r="B207" s="70">
        <v>3843</v>
      </c>
      <c r="C207" s="70">
        <v>3972.2</v>
      </c>
      <c r="D207" s="6">
        <f t="shared" si="10"/>
        <v>129.19999999999982</v>
      </c>
      <c r="E207" s="61">
        <f t="shared" si="9"/>
        <v>0.03361956804579751</v>
      </c>
    </row>
    <row r="208" spans="1:5" s="2" customFormat="1" ht="216" customHeight="1">
      <c r="A208" s="15" t="s">
        <v>131</v>
      </c>
      <c r="B208" s="70">
        <v>276689.7</v>
      </c>
      <c r="C208" s="70">
        <v>231440.3</v>
      </c>
      <c r="D208" s="6">
        <f t="shared" si="10"/>
        <v>-45249.40000000002</v>
      </c>
      <c r="E208" s="61">
        <f t="shared" si="9"/>
        <v>-0.16353843312562782</v>
      </c>
    </row>
    <row r="209" spans="1:5" s="2" customFormat="1" ht="37.5" customHeight="1">
      <c r="A209" s="7" t="s">
        <v>107</v>
      </c>
      <c r="B209" s="5">
        <f>B210+B211+B212+B213+B214</f>
        <v>5369.8</v>
      </c>
      <c r="C209" s="5">
        <f>C210+C211+C212+C213+C214</f>
        <v>5724.7</v>
      </c>
      <c r="D209" s="21">
        <f t="shared" si="10"/>
        <v>354.89999999999964</v>
      </c>
      <c r="E209" s="62">
        <f t="shared" si="9"/>
        <v>0.06609184699616366</v>
      </c>
    </row>
    <row r="210" spans="1:5" s="2" customFormat="1" ht="111.75" customHeight="1">
      <c r="A210" s="41" t="s">
        <v>181</v>
      </c>
      <c r="B210" s="70">
        <v>943</v>
      </c>
      <c r="C210" s="70">
        <v>0</v>
      </c>
      <c r="D210" s="6">
        <f t="shared" si="10"/>
        <v>-943</v>
      </c>
      <c r="E210" s="61">
        <f t="shared" si="9"/>
        <v>-1</v>
      </c>
    </row>
    <row r="211" spans="1:5" s="2" customFormat="1" ht="50.25" customHeight="1">
      <c r="A211" s="41" t="s">
        <v>208</v>
      </c>
      <c r="B211" s="70">
        <v>4426.8</v>
      </c>
      <c r="C211" s="70">
        <v>0</v>
      </c>
      <c r="D211" s="6">
        <f t="shared" si="10"/>
        <v>-4426.8</v>
      </c>
      <c r="E211" s="68">
        <f t="shared" si="9"/>
        <v>-1</v>
      </c>
    </row>
    <row r="212" spans="1:5" s="2" customFormat="1" ht="97.5" customHeight="1">
      <c r="A212" s="41" t="s">
        <v>155</v>
      </c>
      <c r="B212" s="71">
        <v>0</v>
      </c>
      <c r="C212" s="71">
        <v>575.7</v>
      </c>
      <c r="D212" s="6">
        <f t="shared" si="10"/>
        <v>575.7</v>
      </c>
      <c r="E212" s="63" t="s">
        <v>187</v>
      </c>
    </row>
    <row r="213" spans="1:5" s="2" customFormat="1" ht="60" customHeight="1">
      <c r="A213" s="41" t="s">
        <v>209</v>
      </c>
      <c r="B213" s="71">
        <v>0</v>
      </c>
      <c r="C213" s="71">
        <v>4943</v>
      </c>
      <c r="D213" s="6">
        <f aca="true" t="shared" si="11" ref="D213:D218">C213-B213</f>
        <v>4943</v>
      </c>
      <c r="E213" s="63" t="s">
        <v>187</v>
      </c>
    </row>
    <row r="214" spans="1:5" s="2" customFormat="1" ht="80.25" customHeight="1">
      <c r="A214" s="41" t="s">
        <v>211</v>
      </c>
      <c r="B214" s="71">
        <v>0</v>
      </c>
      <c r="C214" s="71">
        <v>206</v>
      </c>
      <c r="D214" s="6">
        <f t="shared" si="11"/>
        <v>206</v>
      </c>
      <c r="E214" s="63" t="s">
        <v>187</v>
      </c>
    </row>
    <row r="215" spans="1:5" s="2" customFormat="1" ht="62.25" customHeight="1">
      <c r="A215" s="59" t="s">
        <v>184</v>
      </c>
      <c r="B215" s="23">
        <f>B216</f>
        <v>0</v>
      </c>
      <c r="C215" s="23">
        <f>C216</f>
        <v>0</v>
      </c>
      <c r="D215" s="6">
        <f t="shared" si="11"/>
        <v>0</v>
      </c>
      <c r="E215" s="63" t="s">
        <v>187</v>
      </c>
    </row>
    <row r="216" spans="1:5" s="2" customFormat="1" ht="102.75" customHeight="1">
      <c r="A216" s="41" t="s">
        <v>185</v>
      </c>
      <c r="B216" s="23">
        <v>0</v>
      </c>
      <c r="C216" s="23">
        <v>0</v>
      </c>
      <c r="D216" s="6">
        <f t="shared" si="11"/>
        <v>0</v>
      </c>
      <c r="E216" s="63" t="s">
        <v>187</v>
      </c>
    </row>
    <row r="217" spans="1:5" s="2" customFormat="1" ht="45.75" customHeight="1">
      <c r="A217" s="33" t="s">
        <v>182</v>
      </c>
      <c r="B217" s="24">
        <f>B218</f>
        <v>0</v>
      </c>
      <c r="C217" s="24">
        <f>C218</f>
        <v>0</v>
      </c>
      <c r="D217" s="21">
        <f t="shared" si="11"/>
        <v>0</v>
      </c>
      <c r="E217" s="62"/>
    </row>
    <row r="218" spans="1:5" s="2" customFormat="1" ht="41.25" customHeight="1">
      <c r="A218" s="41" t="s">
        <v>183</v>
      </c>
      <c r="B218" s="23">
        <v>0</v>
      </c>
      <c r="C218" s="23">
        <v>0</v>
      </c>
      <c r="D218" s="6">
        <f t="shared" si="11"/>
        <v>0</v>
      </c>
      <c r="E218" s="61"/>
    </row>
    <row r="219" spans="1:5" s="2" customFormat="1" ht="52.5" customHeight="1">
      <c r="A219" s="34" t="s">
        <v>146</v>
      </c>
      <c r="B219" s="24">
        <f>B220+B221+B222+B223+B224</f>
        <v>-4905.9</v>
      </c>
      <c r="C219" s="24">
        <f>C220+C221+C222+C223+C224</f>
        <v>-10865.9</v>
      </c>
      <c r="D219" s="21">
        <f t="shared" si="10"/>
        <v>-5960</v>
      </c>
      <c r="E219" s="62">
        <f t="shared" si="9"/>
        <v>1.2148637355021505</v>
      </c>
    </row>
    <row r="220" spans="1:5" s="2" customFormat="1" ht="52.5" customHeight="1">
      <c r="A220" s="41" t="s">
        <v>147</v>
      </c>
      <c r="B220" s="23">
        <v>-87.9</v>
      </c>
      <c r="C220" s="23">
        <v>-136.1</v>
      </c>
      <c r="D220" s="6">
        <f t="shared" si="10"/>
        <v>-48.19999999999999</v>
      </c>
      <c r="E220" s="61">
        <f t="shared" si="9"/>
        <v>0.5483503981797495</v>
      </c>
    </row>
    <row r="221" spans="1:5" s="2" customFormat="1" ht="52.5" customHeight="1">
      <c r="A221" s="41" t="s">
        <v>149</v>
      </c>
      <c r="B221" s="23">
        <v>0</v>
      </c>
      <c r="C221" s="23">
        <v>-1285.6</v>
      </c>
      <c r="D221" s="6">
        <f t="shared" si="10"/>
        <v>-1285.6</v>
      </c>
      <c r="E221" s="63" t="s">
        <v>187</v>
      </c>
    </row>
    <row r="222" spans="1:5" s="2" customFormat="1" ht="83.25" customHeight="1">
      <c r="A222" s="41" t="s">
        <v>148</v>
      </c>
      <c r="B222" s="23">
        <v>-2124.7</v>
      </c>
      <c r="C222" s="23">
        <v>-966.6</v>
      </c>
      <c r="D222" s="6">
        <f t="shared" si="10"/>
        <v>1158.1</v>
      </c>
      <c r="E222" s="61">
        <f t="shared" si="9"/>
        <v>-0.5450651856732716</v>
      </c>
    </row>
    <row r="223" spans="1:5" s="2" customFormat="1" ht="52.5" customHeight="1">
      <c r="A223" s="41" t="s">
        <v>147</v>
      </c>
      <c r="B223" s="23">
        <v>-2458.8</v>
      </c>
      <c r="C223" s="23">
        <v>-8107.3</v>
      </c>
      <c r="D223" s="6">
        <f t="shared" si="10"/>
        <v>-5648.5</v>
      </c>
      <c r="E223" s="61">
        <f t="shared" si="9"/>
        <v>2.2972588254433055</v>
      </c>
    </row>
    <row r="224" spans="1:5" s="2" customFormat="1" ht="52.5" customHeight="1">
      <c r="A224" s="41" t="s">
        <v>147</v>
      </c>
      <c r="B224" s="23">
        <v>-234.5</v>
      </c>
      <c r="C224" s="23">
        <v>-370.3</v>
      </c>
      <c r="D224" s="6">
        <f t="shared" si="10"/>
        <v>-135.8</v>
      </c>
      <c r="E224" s="61">
        <f t="shared" si="9"/>
        <v>0.5791044776119404</v>
      </c>
    </row>
    <row r="225" spans="1:5" ht="24" customHeight="1">
      <c r="A225" s="60" t="s">
        <v>6</v>
      </c>
      <c r="B225" s="5">
        <f>B6+B130</f>
        <v>1582381.2000000002</v>
      </c>
      <c r="C225" s="5">
        <f>C6+C130</f>
        <v>2781653.758</v>
      </c>
      <c r="D225" s="5">
        <f>D6+D130</f>
        <v>1199272.5579999997</v>
      </c>
      <c r="E225" s="62">
        <f t="shared" si="9"/>
        <v>0.7578910555812971</v>
      </c>
    </row>
    <row r="226" spans="1:5" ht="30" customHeight="1">
      <c r="A226" s="15" t="s">
        <v>7</v>
      </c>
      <c r="B226" s="4">
        <f>SUM(B130)</f>
        <v>888633.0000000001</v>
      </c>
      <c r="C226" s="4">
        <f>SUM(C130)</f>
        <v>1677205.3699999999</v>
      </c>
      <c r="D226" s="6">
        <f t="shared" si="10"/>
        <v>788572.3699999998</v>
      </c>
      <c r="E226" s="61">
        <f t="shared" si="9"/>
        <v>0.8873993763454651</v>
      </c>
    </row>
    <row r="227" spans="1:5" ht="30.75" customHeight="1">
      <c r="A227" s="60" t="s">
        <v>8</v>
      </c>
      <c r="B227" s="5">
        <f>B225</f>
        <v>1582381.2000000002</v>
      </c>
      <c r="C227" s="5">
        <f>C225</f>
        <v>2781653.758</v>
      </c>
      <c r="D227" s="21">
        <f t="shared" si="10"/>
        <v>1199272.5579999997</v>
      </c>
      <c r="E227" s="62">
        <f t="shared" si="9"/>
        <v>0.7578910555812971</v>
      </c>
    </row>
    <row r="228" spans="2:5" ht="18">
      <c r="B228" s="27"/>
      <c r="C228" s="27"/>
      <c r="D228" s="27"/>
      <c r="E228" s="28"/>
    </row>
    <row r="229" ht="18">
      <c r="E229" s="25"/>
    </row>
    <row r="230" ht="18">
      <c r="E230" s="25"/>
    </row>
    <row r="231" ht="18">
      <c r="E231" s="25"/>
    </row>
    <row r="232" ht="16.5" customHeight="1">
      <c r="E232" s="25"/>
    </row>
    <row r="233" ht="18">
      <c r="E233" s="25"/>
    </row>
    <row r="234" ht="18">
      <c r="E234" s="25"/>
    </row>
    <row r="235" ht="18">
      <c r="E235" s="25"/>
    </row>
    <row r="236" ht="16.5" customHeight="1">
      <c r="E236" s="25"/>
    </row>
    <row r="237" ht="38.25" customHeight="1">
      <c r="E237" s="25"/>
    </row>
    <row r="238" ht="16.5" customHeight="1">
      <c r="E238" s="25"/>
    </row>
    <row r="239" ht="28.5" customHeight="1">
      <c r="E239" s="25"/>
    </row>
    <row r="240" ht="21" customHeight="1">
      <c r="E240" s="25"/>
    </row>
    <row r="241" ht="20.25" customHeight="1">
      <c r="E241" s="25"/>
    </row>
    <row r="242" ht="18.75" customHeight="1">
      <c r="E242" s="25"/>
    </row>
    <row r="243" ht="21" customHeight="1">
      <c r="E243" s="25"/>
    </row>
    <row r="244" ht="17.25" customHeight="1">
      <c r="E244" s="25"/>
    </row>
    <row r="245" ht="17.25" customHeight="1">
      <c r="E245" s="25"/>
    </row>
    <row r="246" ht="18">
      <c r="E246" s="25"/>
    </row>
    <row r="247" ht="18">
      <c r="E247" s="25"/>
    </row>
    <row r="248" ht="17.25" customHeight="1">
      <c r="E248" s="25"/>
    </row>
    <row r="249" ht="17.25" customHeight="1">
      <c r="E249" s="25"/>
    </row>
    <row r="250" ht="18">
      <c r="E250" s="25"/>
    </row>
    <row r="251" ht="17.25" customHeight="1">
      <c r="E251" s="25"/>
    </row>
    <row r="252" ht="18">
      <c r="E252" s="25"/>
    </row>
    <row r="253" ht="18">
      <c r="E253" s="25"/>
    </row>
    <row r="254" ht="18">
      <c r="E254" s="25"/>
    </row>
    <row r="255" ht="18">
      <c r="E255" s="25"/>
    </row>
    <row r="256" ht="18">
      <c r="E256" s="25"/>
    </row>
    <row r="257" ht="18">
      <c r="E257" s="25"/>
    </row>
    <row r="258" ht="18">
      <c r="E258" s="25"/>
    </row>
    <row r="259" ht="18">
      <c r="E259" s="25"/>
    </row>
    <row r="260" ht="18">
      <c r="E260" s="25"/>
    </row>
    <row r="261" ht="18">
      <c r="E261" s="25"/>
    </row>
    <row r="262" ht="18">
      <c r="E262" s="25"/>
    </row>
    <row r="263" ht="18">
      <c r="E263" s="25"/>
    </row>
    <row r="264" ht="18">
      <c r="E264" s="25"/>
    </row>
    <row r="265" ht="18">
      <c r="E265" s="25"/>
    </row>
    <row r="266" ht="18">
      <c r="E266" s="25"/>
    </row>
    <row r="267" ht="18">
      <c r="E267" s="25"/>
    </row>
    <row r="268" ht="18">
      <c r="E268" s="25"/>
    </row>
    <row r="269" ht="28.5" customHeight="1">
      <c r="E269" s="25"/>
    </row>
    <row r="270" ht="22.5" customHeight="1">
      <c r="E270" s="25"/>
    </row>
    <row r="271" ht="18">
      <c r="E271" s="25"/>
    </row>
    <row r="272" ht="18">
      <c r="E272" s="25"/>
    </row>
    <row r="273" ht="18">
      <c r="E273" s="25"/>
    </row>
    <row r="274" ht="18">
      <c r="E274" s="25"/>
    </row>
    <row r="275" ht="18">
      <c r="E275" s="25"/>
    </row>
    <row r="276" ht="18">
      <c r="E276" s="25"/>
    </row>
    <row r="277" ht="18">
      <c r="E277" s="25"/>
    </row>
    <row r="278" ht="18">
      <c r="E278" s="25"/>
    </row>
    <row r="279" ht="18">
      <c r="E279" s="25"/>
    </row>
    <row r="280" ht="18">
      <c r="E280" s="25"/>
    </row>
    <row r="281" ht="18">
      <c r="E281" s="25"/>
    </row>
    <row r="282" ht="18">
      <c r="E282" s="25"/>
    </row>
    <row r="283" ht="18">
      <c r="E283" s="25"/>
    </row>
    <row r="284" ht="18">
      <c r="E284" s="25"/>
    </row>
    <row r="285" ht="18">
      <c r="E285" s="25"/>
    </row>
    <row r="286" ht="25.5" customHeight="1">
      <c r="E286" s="25"/>
    </row>
    <row r="287" ht="39" customHeight="1">
      <c r="E287" s="25"/>
    </row>
    <row r="288" ht="13.5" customHeight="1">
      <c r="E288" s="25"/>
    </row>
    <row r="289" ht="18">
      <c r="E289" s="25"/>
    </row>
    <row r="290" ht="18">
      <c r="E290" s="25"/>
    </row>
    <row r="291" ht="18">
      <c r="E291" s="25"/>
    </row>
    <row r="292" ht="18">
      <c r="E292" s="25"/>
    </row>
    <row r="293" ht="18">
      <c r="E293" s="25"/>
    </row>
    <row r="294" ht="18">
      <c r="E294" s="25"/>
    </row>
    <row r="295" ht="18">
      <c r="E295" s="25"/>
    </row>
    <row r="296" ht="72" customHeight="1">
      <c r="E296" s="25"/>
    </row>
    <row r="297" ht="18">
      <c r="E297" s="25"/>
    </row>
    <row r="298" ht="18">
      <c r="E298" s="25"/>
    </row>
    <row r="299" ht="18">
      <c r="E299" s="25"/>
    </row>
    <row r="300" ht="18">
      <c r="E300" s="25"/>
    </row>
    <row r="301" ht="18">
      <c r="E301" s="25"/>
    </row>
    <row r="302" ht="18">
      <c r="E302" s="25"/>
    </row>
    <row r="303" ht="18">
      <c r="E303" s="25"/>
    </row>
    <row r="304" ht="18">
      <c r="E304" s="25"/>
    </row>
    <row r="305" ht="18">
      <c r="E305" s="25"/>
    </row>
    <row r="306" ht="18">
      <c r="E306" s="25"/>
    </row>
    <row r="307" ht="18">
      <c r="E307" s="25"/>
    </row>
    <row r="308" ht="18">
      <c r="E308" s="25"/>
    </row>
    <row r="309" ht="18">
      <c r="E309" s="25"/>
    </row>
    <row r="310" ht="18">
      <c r="E310" s="25"/>
    </row>
    <row r="311" ht="18">
      <c r="E311" s="25"/>
    </row>
    <row r="312" ht="72.75" customHeight="1">
      <c r="E312" s="25"/>
    </row>
    <row r="313" ht="18">
      <c r="E313" s="25"/>
    </row>
    <row r="314" ht="18">
      <c r="E314" s="25"/>
    </row>
    <row r="315" ht="18">
      <c r="E315" s="25"/>
    </row>
    <row r="316" ht="18">
      <c r="E316" s="25"/>
    </row>
    <row r="317" ht="18">
      <c r="E317" s="25"/>
    </row>
    <row r="318" ht="18">
      <c r="E318" s="25"/>
    </row>
    <row r="319" ht="18">
      <c r="E319" s="25"/>
    </row>
    <row r="320" ht="18">
      <c r="E320" s="25"/>
    </row>
    <row r="321" ht="18">
      <c r="E321" s="25"/>
    </row>
    <row r="322" ht="60" customHeight="1">
      <c r="E322" s="25"/>
    </row>
    <row r="323" ht="28.5" customHeight="1">
      <c r="E323" s="25"/>
    </row>
    <row r="324" ht="18">
      <c r="E324" s="25"/>
    </row>
    <row r="325" ht="18">
      <c r="E325" s="25"/>
    </row>
    <row r="326" ht="18">
      <c r="E326" s="25"/>
    </row>
    <row r="327" ht="18">
      <c r="E327" s="25"/>
    </row>
    <row r="328" ht="18">
      <c r="E328" s="25"/>
    </row>
    <row r="329" ht="18">
      <c r="E329" s="25"/>
    </row>
    <row r="330" ht="18">
      <c r="E330" s="25"/>
    </row>
    <row r="331" ht="18">
      <c r="E331" s="25"/>
    </row>
    <row r="332" ht="18">
      <c r="E332" s="25"/>
    </row>
    <row r="333" ht="18">
      <c r="E333" s="25"/>
    </row>
    <row r="334" ht="18">
      <c r="E334" s="25"/>
    </row>
    <row r="335" ht="18">
      <c r="E335" s="25"/>
    </row>
    <row r="336" ht="18">
      <c r="E336" s="25"/>
    </row>
    <row r="337" ht="18">
      <c r="E337" s="25"/>
    </row>
    <row r="338" ht="18">
      <c r="E338" s="25"/>
    </row>
    <row r="339" ht="18">
      <c r="E339" s="25"/>
    </row>
    <row r="340" ht="28.5" customHeight="1">
      <c r="E340" s="25"/>
    </row>
    <row r="341" ht="18">
      <c r="E341" s="25"/>
    </row>
    <row r="342" ht="18">
      <c r="E342" s="25"/>
    </row>
    <row r="343" ht="18">
      <c r="E343" s="25"/>
    </row>
    <row r="344" ht="18" customHeight="1">
      <c r="E344" s="25"/>
    </row>
    <row r="345" ht="20.25" customHeight="1">
      <c r="E345" s="25"/>
    </row>
    <row r="346" ht="13.5" customHeight="1">
      <c r="E346" s="25"/>
    </row>
    <row r="347" ht="15" customHeight="1">
      <c r="E347" s="25"/>
    </row>
    <row r="349" ht="21.75" customHeight="1"/>
    <row r="350" ht="11.25" customHeight="1"/>
    <row r="351" ht="12.75" customHeight="1"/>
    <row r="352" ht="18.75" customHeight="1"/>
    <row r="353" ht="15.75" customHeight="1"/>
    <row r="354" ht="22.5" customHeight="1"/>
  </sheetData>
  <sheetProtection/>
  <mergeCells count="5">
    <mergeCell ref="A3:A4"/>
    <mergeCell ref="B3:B4"/>
    <mergeCell ref="C3:C4"/>
    <mergeCell ref="D3:E3"/>
    <mergeCell ref="A1:E1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Пашкевич Юлия Васильевна</cp:lastModifiedBy>
  <cp:lastPrinted>2023-05-16T12:17:37Z</cp:lastPrinted>
  <dcterms:created xsi:type="dcterms:W3CDTF">1999-10-28T10:18:25Z</dcterms:created>
  <dcterms:modified xsi:type="dcterms:W3CDTF">2023-10-13T07:05:59Z</dcterms:modified>
  <cp:category/>
  <cp:version/>
  <cp:contentType/>
  <cp:contentStatus/>
</cp:coreProperties>
</file>