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28" windowHeight="6156" activeTab="0"/>
  </bookViews>
  <sheets>
    <sheet name="Доходы 2023-2025" sheetId="1" r:id="rId1"/>
  </sheets>
  <definedNames>
    <definedName name="_xlnm.Print_Area" localSheetId="0">'Доходы 2023-2025'!$A$1:$E$208</definedName>
  </definedNames>
  <calcPr fullCalcOnLoad="1"/>
</workbook>
</file>

<file path=xl/sharedStrings.xml><?xml version="1.0" encoding="utf-8"?>
<sst xmlns="http://schemas.openxmlformats.org/spreadsheetml/2006/main" count="241" uniqueCount="197">
  <si>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</si>
  <si>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</si>
  <si>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</si>
  <si>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</si>
  <si>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</si>
  <si>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</si>
  <si>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</si>
  <si>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</si>
  <si>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</si>
  <si>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ШТРАФЫ, САНКЦИИ, ВОЗМЕЩЕНИЕ УЩЕРБА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</si>
  <si>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</si>
  <si>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</si>
  <si>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</si>
  <si>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</si>
  <si>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</si>
  <si>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</si>
  <si>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</si>
  <si>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тыс.руб.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</si>
  <si>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</si>
  <si>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</si>
  <si>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</si>
  <si>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 xml:space="preserve">Субсидии бюджетам субъектов РФ и муниципальных образований (межбюджетные субсидии)
</t>
  </si>
  <si>
    <t>Прочие субсидии бюджетам городских округов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</si>
  <si>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</si>
  <si>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</si>
  <si>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</si>
  <si>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</si>
  <si>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</si>
  <si>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</si>
  <si>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</si>
  <si>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</si>
  <si>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</si>
  <si>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</si>
  <si>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</si>
  <si>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</si>
  <si>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</si>
  <si>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</si>
  <si>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</si>
  <si>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НАЛОГИ НА ТОВАРЫ (РАБОТЫ,УСЛУГИ), РЕАЛИЗУЕМЫЕ НА ТЕРРИТОРИИ РОССИЙСКОЙ ФЕДЕРАЦИИ</t>
  </si>
  <si>
    <t>Единый сельскохозяйственный налог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</si>
  <si>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</si>
  <si>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</si>
  <si>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</si>
  <si>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</si>
  <si>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</si>
  <si>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</si>
  <si>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</si>
  <si>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</si>
  <si>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</si>
  <si>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</si>
  <si>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</si>
  <si>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</si>
  <si>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</si>
  <si>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</si>
  <si>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</si>
  <si>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</si>
  <si>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</si>
  <si>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</si>
  <si>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</si>
  <si>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</si>
  <si>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</si>
  <si>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</si>
  <si>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заключеным Управлением ЖКХ и РГИ города Лыткарино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</si>
  <si>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</si>
  <si>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</si>
  <si>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штрафы за мелкое хищение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</si>
  <si>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</si>
  <si>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</si>
  <si>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</si>
  <si>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</si>
  <si>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</si>
  <si>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</si>
  <si>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штрафы за нарушение правил продажи этилового спирта, алкогольной и спиртосодержащей продукции</t>
  </si>
  <si>
    <t xml:space="preserve">Налог, взимаемый в связи с применением упрощенной системы налогообложения, в том числе: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</si>
  <si>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</si>
  <si>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</si>
  <si>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</si>
  <si>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</si>
  <si>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</si>
  <si>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</si>
  <si>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</si>
  <si>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</si>
  <si>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</si>
  <si>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</si>
  <si>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</si>
  <si>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</si>
  <si>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</si>
  <si>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</si>
  <si>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</si>
  <si>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</si>
  <si>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</si>
  <si>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</si>
  <si>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</si>
  <si>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</si>
  <si>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</si>
  <si>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</si>
  <si>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</si>
  <si>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</si>
  <si>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</si>
  <si>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</si>
  <si>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</si>
  <si>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</si>
  <si>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</si>
  <si>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</si>
  <si>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</si>
  <si>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</si>
  <si>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</si>
  <si>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</si>
  <si>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</si>
  <si>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реализацию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</si>
  <si>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</si>
  <si>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</si>
  <si>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</si>
  <si>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</si>
  <si>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</si>
  <si>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</si>
  <si>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</si>
  <si>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</si>
  <si>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</si>
  <si>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Субсидии бюджетам городских округов на софинансирование капитальных вложений в объекты муниципальной собственности 
(на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</si>
  <si>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 муниципальных образовательных организациях в Московской области</t>
  </si>
  <si>
    <t>Субсидии бюджетам городских округов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</si>
  <si>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</si>
  <si>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</si>
  <si>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</si>
  <si>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Субсидия бюджетам городских округов  на на благоустройство территорий муниципальных общеобразовательных организаций, в зданиях которых выполнен капитальный ремонт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</si>
  <si>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</si>
  <si>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бюджетам городских округов на осуществление государственных полномочий Московской области в области земельных отношений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</si>
  <si>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 родительской платы, на оплату банковских и почтовых услуг по перечислению компенсации родительской платы)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</si>
  <si>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труда работников, осуществляющих работу по обеспечению выплаты компенсации  родительской платы)</t>
  </si>
  <si>
    <t xml:space="preserve">Субвенции бюджетам городских округов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</t>
  </si>
  <si>
    <t>Субсидии бюджетам городских округов на реализацию мероприятий по модернизации школьных систем образования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</si>
  <si>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</si>
  <si>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</si>
  <si>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</si>
  <si>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</si>
  <si>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Субвенции бюджетам городских округов на компенсацию проезда к месту учебы и обратно отдельным категориям обучающихся по очной форме обучения муниципальных общеобразовательных  организаций</t>
  </si>
  <si>
    <t>Субвенции бюджетам городских округов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</si>
  <si>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</si>
  <si>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прочие неналоговые доходы</t>
  </si>
  <si>
    <t>средства от выдачи разрешений на вырубку зеленых насаждений</t>
  </si>
  <si>
    <t>Прочие доходы от компенсации затрат бюджетов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</si>
  <si>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</si>
  <si>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</si>
  <si>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</si>
  <si>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</si>
  <si>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Субсидии бюджетам городских округов на сокращение доли загрязненных сточных вод</t>
  </si>
  <si>
    <t>Субсидии бюджетам городских округов на обустройство и установку детских игровых площадок</t>
  </si>
  <si>
    <t>Субсидии бюджетам городских округов на благоустройство лесопарковых зон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</si>
  <si>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</si>
  <si>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</si>
  <si>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</si>
  <si>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Возврат остатков субвенций на обеспечение жильем граждан, уволенных с военной службы (службы), и приравненных к ним лиц из бюджетов городских округов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</si>
  <si>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</si>
  <si>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</si>
  <si>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</si>
  <si>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</si>
  <si>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</si>
  <si>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Прочие межбюджетные трансферты, передаваемые бюджетам городских округов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</si>
  <si>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</t>
  </si>
  <si>
    <t>Иные штрафы, неустойки, пени, уплаченные в соответствии с законом  или договором в случае неисполнения или ненадлежащего исполнения обязательств перед  муниципальным органом (муниципальным казенным учреждением) городского округа</t>
  </si>
  <si>
    <t>Платежи по искам о возмещении ущерба, а также платежи, уплаченные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</si>
  <si>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причененное муниципальному имуществу городского округа ( за исключением имущества, закрепленного  за муниципальными бюджетными (автономными) учреждениями, унитарными предприятиями)</t>
  </si>
  <si>
    <t xml:space="preserve">Иные штрафы, неустойки, пени, уплаченные в соответствии с законом 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корпорацией, в том числе: </t>
  </si>
  <si>
    <t>Платежи в целях возмещения причиненногго ущерба (убытков), в том числе:</t>
  </si>
  <si>
    <t xml:space="preserve">Доходы от сумм пеней, предусмотренных законодательством Российской Федерарации  о налогах и сборах, подлежащие 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</si>
  <si>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</t>
    </r>
    <r>
      <rPr>
        <sz val="12"/>
        <rFont val="Times New Roman"/>
        <family val="1"/>
      </rPr>
      <t xml:space="preserve">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  </r>
    <r>
      <rPr>
        <sz val="12"/>
        <rFont val="Times New Roman"/>
        <family val="1"/>
      </rPr>
      <t xml:space="preserve">
</t>
    </r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</si>
  <si>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
</t>
  </si>
  <si>
    <r>
  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</t>
    </r>
    <r>
      <rPr>
        <sz val="12"/>
        <rFont val="Times New Roman"/>
        <family val="1"/>
      </rPr>
      <t xml:space="preserve">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</t>
    </r>
  </si>
  <si>
    <t>Наименование доходов</t>
  </si>
  <si>
    <t>6 месяцев 2022 год</t>
  </si>
  <si>
    <t>6 месяцев 2023 год</t>
  </si>
  <si>
    <t>отклонение</t>
  </si>
  <si>
    <t>тыс.руб</t>
  </si>
  <si>
    <t>%
к 2022 году</t>
  </si>
  <si>
    <t>ЗАДОЛЖЕННОСТЬ И ПЕРЕРАСЧЕТЫ ПО ОТМЕНЕННЫМ НАЛОГАМ, СБОРАМ И ИНЫМ ОБЯЗАТЕЛЬНЫМ ПЛАТЕЖАМ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</si>
  <si>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казенных)(серветуты) </t>
  </si>
  <si>
    <t>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</si>
  <si>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прав, в том числе:</t>
  </si>
  <si>
    <t>штрафы за невыполнение требований и мероприятий в области гражданской обороны</t>
  </si>
  <si>
    <t>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</si>
  <si>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>Единый налог на вмененный доход для отдельных видов деятельности</t>
  </si>
  <si>
    <t>заключенным Администрацией города Лыткарино</t>
  </si>
  <si>
    <t>Дотации бюджетам бюджетной системы РФ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</si>
  <si>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</si>
  <si>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</si>
  <si>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</si>
  <si>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</si>
  <si>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</si>
  <si>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</si>
  <si>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</si>
  <si>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</si>
  <si>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</si>
  <si>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Сведения об исполнении  бюджета городского округа Лыткарино за 6 месяцев 2023 года по доходам в разрезе видов доходов в сравнении с аналогичным периодом 2022 года </t>
  </si>
  <si>
    <t xml:space="preserve"> -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</si>
  <si>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прав, в том числе:</t>
  </si>
  <si>
    <t>штрафы за нарушение правил охоты, правил, регламентирующих рыболовство и другие виды пользования объектами животного мира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</si>
</sst>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</numFmts>
  <fonts count="6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2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7" fillId="32" borderId="0" xfId="0" applyFont="1" applyFill="1" applyAlignment="1">
      <alignment vertical="center"/>
    </xf>
    <xf numFmtId="0" fontId="6" fillId="33" borderId="10" xfId="54" applyFont="1" applyFill="1" applyBorder="1" applyAlignment="1">
      <alignment horizontal="justify" vertical="top" wrapText="1"/>
      <protection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172" fontId="8" fillId="33" borderId="10" xfId="0" applyNumberFormat="1" applyFont="1" applyFill="1" applyBorder="1" applyAlignment="1">
      <alignment vertical="center"/>
    </xf>
    <xf numFmtId="175" fontId="6" fillId="33" borderId="10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58" fillId="33" borderId="10" xfId="0" applyNumberFormat="1" applyFont="1" applyFill="1" applyBorder="1" applyAlignment="1">
      <alignment horizontal="right" vertical="center" wrapText="1"/>
    </xf>
    <xf numFmtId="172" fontId="58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176" fontId="57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172" fontId="59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5" fontId="6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quotePrefix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172" fontId="59" fillId="33" borderId="10" xfId="0" applyNumberFormat="1" applyFont="1" applyFill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73" fontId="8" fillId="33" borderId="10" xfId="0" applyNumberFormat="1" applyFont="1" applyFill="1" applyBorder="1" applyAlignment="1">
      <alignment horizontal="right" vertical="center" wrapText="1"/>
    </xf>
    <xf numFmtId="173" fontId="9" fillId="33" borderId="10" xfId="0" applyNumberFormat="1" applyFont="1" applyFill="1" applyBorder="1" applyAlignment="1">
      <alignment horizontal="right" vertical="center" wrapText="1"/>
    </xf>
    <xf numFmtId="173" fontId="6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72" fontId="61" fillId="0" borderId="10" xfId="0" applyNumberFormat="1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"/>
  <sheetViews>
    <sheetView tabSelected="1" zoomScaleSheetLayoutView="110" workbookViewId="0" topLeftCell="A1">
      <selection activeCell="G4" sqref="G4"/>
    </sheetView>
  </sheetViews>
  <sheetFormatPr defaultColWidth="9.125" defaultRowHeight="12.75"/>
  <cols>
    <col min="1" max="1" width="65.50390625" style="1" customWidth="1"/>
    <col min="2" max="2" width="15.50390625" style="1" customWidth="1"/>
    <col min="3" max="4" width="15.125" style="1" customWidth="1"/>
    <col min="5" max="5" width="11.50390625" style="1" customWidth="1"/>
    <col min="6" max="6" width="16.00390625" style="1" customWidth="1"/>
    <col min="7" max="7" width="11.00390625" style="1" customWidth="1"/>
    <col min="8" max="8" width="10.875" style="1" customWidth="1"/>
    <col min="9" max="9" width="39.875" style="1" customWidth="1"/>
    <col min="10" max="16384" width="9.125" style="1" customWidth="1"/>
  </cols>
  <sheetData>
    <row r="1" spans="1:5" ht="48" customHeight="1">
      <c r="A1" s="79" t="s">
        <v>193</v>
      </c>
      <c r="B1" s="79"/>
      <c r="C1" s="79"/>
      <c r="D1" s="79"/>
      <c r="E1" s="79"/>
    </row>
    <row r="2" spans="1:5" s="2" customFormat="1" ht="30" customHeight="1">
      <c r="A2" s="38"/>
      <c r="B2" s="38"/>
      <c r="C2" s="39"/>
      <c r="D2" s="39"/>
      <c r="E2" s="74" t="s">
        <v>17</v>
      </c>
    </row>
    <row r="3" spans="1:5" s="2" customFormat="1" ht="23.25" customHeight="1">
      <c r="A3" s="77" t="s">
        <v>169</v>
      </c>
      <c r="B3" s="78" t="s">
        <v>170</v>
      </c>
      <c r="C3" s="78" t="s">
        <v>171</v>
      </c>
      <c r="D3" s="78" t="s">
        <v>172</v>
      </c>
      <c r="E3" s="78"/>
    </row>
    <row r="4" spans="1:5" s="3" customFormat="1" ht="32.25" customHeight="1">
      <c r="A4" s="77"/>
      <c r="B4" s="78"/>
      <c r="C4" s="78"/>
      <c r="D4" s="76" t="s">
        <v>173</v>
      </c>
      <c r="E4" s="75" t="s">
        <v>174</v>
      </c>
    </row>
    <row r="5" spans="1:5" s="2" customFormat="1" ht="13.5">
      <c r="A5" s="10">
        <v>1</v>
      </c>
      <c r="B5" s="10">
        <v>2</v>
      </c>
      <c r="C5" s="10">
        <v>3</v>
      </c>
      <c r="D5" s="10">
        <v>4</v>
      </c>
      <c r="E5" s="11">
        <v>5</v>
      </c>
    </row>
    <row r="6" spans="1:5" s="2" customFormat="1" ht="20.25" customHeight="1">
      <c r="A6" s="43" t="s">
        <v>37</v>
      </c>
      <c r="B6" s="6">
        <f>B7+B8</f>
        <v>441643.50000000006</v>
      </c>
      <c r="C6" s="6">
        <f>C7+C8</f>
        <v>675789.7999999999</v>
      </c>
      <c r="D6" s="25">
        <f>C6-B6</f>
        <v>234146.29999999987</v>
      </c>
      <c r="E6" s="72">
        <f>D6/B6</f>
        <v>0.5301703749743851</v>
      </c>
    </row>
    <row r="7" spans="1:5" s="2" customFormat="1" ht="20.25" customHeight="1">
      <c r="A7" s="43" t="s">
        <v>47</v>
      </c>
      <c r="B7" s="6">
        <f>B9+B18+B23+B32+B37+B42</f>
        <v>376985.80000000005</v>
      </c>
      <c r="C7" s="6">
        <f>C9+C18+C23+C32+C37+C42</f>
        <v>600911.8999999999</v>
      </c>
      <c r="D7" s="25">
        <f aca="true" t="shared" si="0" ref="D7:D72">C7-B7</f>
        <v>223926.09999999986</v>
      </c>
      <c r="E7" s="72">
        <f aca="true" t="shared" si="1" ref="E7:E72">D7/B7</f>
        <v>0.5939908081418447</v>
      </c>
    </row>
    <row r="8" spans="1:5" s="2" customFormat="1" ht="20.25" customHeight="1">
      <c r="A8" s="43" t="s">
        <v>42</v>
      </c>
      <c r="B8" s="6">
        <f>B43+B56+B60+B63+B71+B119</f>
        <v>64657.7</v>
      </c>
      <c r="C8" s="6">
        <f>C43+C56+C60+C63+C71+C119</f>
        <v>74877.9</v>
      </c>
      <c r="D8" s="25">
        <f t="shared" si="0"/>
        <v>10220.199999999997</v>
      </c>
      <c r="E8" s="72">
        <f t="shared" si="1"/>
        <v>0.158066247330171</v>
      </c>
    </row>
    <row r="9" spans="1:5" s="2" customFormat="1" ht="24.75" customHeight="1">
      <c r="A9" s="44" t="s">
        <v>13</v>
      </c>
      <c r="B9" s="6">
        <f>B10</f>
        <v>190117.1</v>
      </c>
      <c r="C9" s="6">
        <f>C10</f>
        <v>321265.7</v>
      </c>
      <c r="D9" s="25">
        <f t="shared" si="0"/>
        <v>131148.6</v>
      </c>
      <c r="E9" s="72">
        <f t="shared" si="1"/>
        <v>0.689830635960679</v>
      </c>
    </row>
    <row r="10" spans="1:5" s="2" customFormat="1" ht="27" customHeight="1">
      <c r="A10" s="45" t="s">
        <v>0</v>
      </c>
      <c r="B10" s="5">
        <f>B11+B12+B13+B14+B15+B16+B17</f>
        <v>190117.1</v>
      </c>
      <c r="C10" s="5">
        <f>C11+C12+C13+C14+C15+C16+C17</f>
        <v>321265.7</v>
      </c>
      <c r="D10" s="7">
        <f t="shared" si="0"/>
        <v>131148.6</v>
      </c>
      <c r="E10" s="71">
        <f t="shared" si="1"/>
        <v>0.689830635960679</v>
      </c>
    </row>
    <row r="11" spans="1:5" s="2" customFormat="1" ht="126.75" customHeight="1">
      <c r="A11" s="46" t="s">
        <v>166</v>
      </c>
      <c r="B11" s="7">
        <v>170603.3</v>
      </c>
      <c r="C11" s="7">
        <v>283673.1</v>
      </c>
      <c r="D11" s="7">
        <f t="shared" si="0"/>
        <v>113069.79999999999</v>
      </c>
      <c r="E11" s="71">
        <f t="shared" si="1"/>
        <v>0.6627644365613091</v>
      </c>
    </row>
    <row r="12" spans="1:8" s="2" customFormat="1" ht="143.25" customHeight="1">
      <c r="A12" s="46" t="s">
        <v>75</v>
      </c>
      <c r="B12" s="7">
        <v>290.8</v>
      </c>
      <c r="C12" s="7">
        <v>124.4</v>
      </c>
      <c r="D12" s="7">
        <f t="shared" si="0"/>
        <v>-166.4</v>
      </c>
      <c r="E12" s="71">
        <f t="shared" si="1"/>
        <v>-0.5722145804676754</v>
      </c>
      <c r="F12" s="33"/>
      <c r="G12" s="33"/>
      <c r="H12" s="33"/>
    </row>
    <row r="13" spans="1:8" s="2" customFormat="1" ht="82.5" customHeight="1">
      <c r="A13" s="46" t="s">
        <v>76</v>
      </c>
      <c r="B13" s="7">
        <v>2031.2</v>
      </c>
      <c r="C13" s="7">
        <v>778.9</v>
      </c>
      <c r="D13" s="7">
        <f t="shared" si="0"/>
        <v>-1252.3000000000002</v>
      </c>
      <c r="E13" s="71">
        <f t="shared" si="1"/>
        <v>-0.616532099251674</v>
      </c>
      <c r="F13" s="4"/>
      <c r="G13" s="4"/>
      <c r="H13" s="4"/>
    </row>
    <row r="14" spans="1:5" s="2" customFormat="1" ht="127.5" customHeight="1">
      <c r="A14" s="46" t="s">
        <v>77</v>
      </c>
      <c r="B14" s="7">
        <v>1459.1</v>
      </c>
      <c r="C14" s="7">
        <v>777.7</v>
      </c>
      <c r="D14" s="7">
        <f t="shared" si="0"/>
        <v>-681.3999999999999</v>
      </c>
      <c r="E14" s="71">
        <f t="shared" si="1"/>
        <v>-0.46700020560619554</v>
      </c>
    </row>
    <row r="15" spans="1:9" s="2" customFormat="1" ht="161.25" customHeight="1">
      <c r="A15" s="20" t="s">
        <v>167</v>
      </c>
      <c r="B15" s="7">
        <v>15732.7</v>
      </c>
      <c r="C15" s="7">
        <v>4192.1</v>
      </c>
      <c r="D15" s="7">
        <f t="shared" si="0"/>
        <v>-11540.6</v>
      </c>
      <c r="E15" s="71">
        <f t="shared" si="1"/>
        <v>-0.7335422400477986</v>
      </c>
      <c r="F15" s="33"/>
      <c r="G15" s="33"/>
      <c r="H15" s="33"/>
      <c r="I15" s="32"/>
    </row>
    <row r="16" spans="1:9" s="2" customFormat="1" ht="51" customHeight="1">
      <c r="A16" s="20" t="s">
        <v>156</v>
      </c>
      <c r="B16" s="7">
        <v>0</v>
      </c>
      <c r="C16" s="7">
        <v>15326.2</v>
      </c>
      <c r="D16" s="7">
        <f t="shared" si="0"/>
        <v>15326.2</v>
      </c>
      <c r="E16" s="73" t="s">
        <v>194</v>
      </c>
      <c r="F16" s="33"/>
      <c r="G16" s="33"/>
      <c r="H16" s="33"/>
      <c r="I16" s="32"/>
    </row>
    <row r="17" spans="1:9" s="2" customFormat="1" ht="51.75" customHeight="1">
      <c r="A17" s="20" t="s">
        <v>157</v>
      </c>
      <c r="B17" s="7">
        <v>0</v>
      </c>
      <c r="C17" s="7">
        <v>16393.3</v>
      </c>
      <c r="D17" s="7">
        <f t="shared" si="0"/>
        <v>16393.3</v>
      </c>
      <c r="E17" s="73" t="s">
        <v>194</v>
      </c>
      <c r="F17" s="33"/>
      <c r="G17" s="33"/>
      <c r="H17" s="33"/>
      <c r="I17" s="32"/>
    </row>
    <row r="18" spans="1:8" s="2" customFormat="1" ht="27">
      <c r="A18" s="44" t="s">
        <v>38</v>
      </c>
      <c r="B18" s="6">
        <f>SUM(B19:B22)</f>
        <v>3530.0999999999995</v>
      </c>
      <c r="C18" s="6">
        <f>SUM(C19:C22)</f>
        <v>3488.2000000000003</v>
      </c>
      <c r="D18" s="7">
        <f t="shared" si="0"/>
        <v>-41.89999999999918</v>
      </c>
      <c r="E18" s="71">
        <f t="shared" si="1"/>
        <v>-0.011869352142998552</v>
      </c>
      <c r="F18" s="32"/>
      <c r="G18" s="32"/>
      <c r="H18" s="32"/>
    </row>
    <row r="19" spans="1:5" s="2" customFormat="1" ht="114" customHeight="1">
      <c r="A19" s="18" t="s">
        <v>97</v>
      </c>
      <c r="B19" s="5">
        <v>1737.6</v>
      </c>
      <c r="C19" s="5">
        <v>1798.2</v>
      </c>
      <c r="D19" s="7">
        <f t="shared" si="0"/>
        <v>60.600000000000136</v>
      </c>
      <c r="E19" s="71">
        <f t="shared" si="1"/>
        <v>0.034875690607734884</v>
      </c>
    </row>
    <row r="20" spans="1:5" s="2" customFormat="1" ht="128.25" customHeight="1">
      <c r="A20" s="18" t="s">
        <v>99</v>
      </c>
      <c r="B20" s="5">
        <v>10.2</v>
      </c>
      <c r="C20" s="5">
        <v>9.4</v>
      </c>
      <c r="D20" s="7">
        <f t="shared" si="0"/>
        <v>-0.7999999999999989</v>
      </c>
      <c r="E20" s="71">
        <f t="shared" si="1"/>
        <v>-0.07843137254901951</v>
      </c>
    </row>
    <row r="21" spans="1:5" s="2" customFormat="1" ht="119.25" customHeight="1">
      <c r="A21" s="18" t="s">
        <v>98</v>
      </c>
      <c r="B21" s="5">
        <v>2001.6</v>
      </c>
      <c r="C21" s="5">
        <v>1905</v>
      </c>
      <c r="D21" s="7">
        <f t="shared" si="0"/>
        <v>-96.59999999999991</v>
      </c>
      <c r="E21" s="71">
        <f t="shared" si="1"/>
        <v>-0.048261390887290125</v>
      </c>
    </row>
    <row r="22" spans="1:5" s="2" customFormat="1" ht="114" customHeight="1">
      <c r="A22" s="18" t="s">
        <v>155</v>
      </c>
      <c r="B22" s="5">
        <v>-219.3</v>
      </c>
      <c r="C22" s="5">
        <v>-224.4</v>
      </c>
      <c r="D22" s="7">
        <f t="shared" si="0"/>
        <v>-5.099999999999994</v>
      </c>
      <c r="E22" s="71">
        <f t="shared" si="1"/>
        <v>0.023255813953488344</v>
      </c>
    </row>
    <row r="23" spans="1:5" s="2" customFormat="1" ht="22.5" customHeight="1">
      <c r="A23" s="44" t="s">
        <v>4</v>
      </c>
      <c r="B23" s="6">
        <f>B24+B29+B31+B28+B30</f>
        <v>94721.60000000002</v>
      </c>
      <c r="C23" s="6">
        <f>C24+C29+C31+C28+C30</f>
        <v>95764.49999999999</v>
      </c>
      <c r="D23" s="7">
        <f t="shared" si="0"/>
        <v>1042.899999999965</v>
      </c>
      <c r="E23" s="71">
        <f t="shared" si="1"/>
        <v>0.01101016030134589</v>
      </c>
    </row>
    <row r="24" spans="1:5" s="2" customFormat="1" ht="33.75" customHeight="1">
      <c r="A24" s="18" t="s">
        <v>73</v>
      </c>
      <c r="B24" s="6">
        <f>B25+B26</f>
        <v>86762.40000000001</v>
      </c>
      <c r="C24" s="6">
        <f>C25+C26</f>
        <v>89174.7</v>
      </c>
      <c r="D24" s="7">
        <f t="shared" si="0"/>
        <v>2412.2999999999884</v>
      </c>
      <c r="E24" s="71">
        <f t="shared" si="1"/>
        <v>0.027803518574866393</v>
      </c>
    </row>
    <row r="25" spans="1:5" s="2" customFormat="1" ht="62.25">
      <c r="A25" s="47" t="s">
        <v>111</v>
      </c>
      <c r="B25" s="7">
        <v>71262.8</v>
      </c>
      <c r="C25" s="7">
        <v>73238.5</v>
      </c>
      <c r="D25" s="7">
        <f t="shared" si="0"/>
        <v>1975.699999999997</v>
      </c>
      <c r="E25" s="71">
        <f t="shared" si="1"/>
        <v>0.027724142189192637</v>
      </c>
    </row>
    <row r="26" spans="1:5" s="2" customFormat="1" ht="105" customHeight="1">
      <c r="A26" s="48" t="s">
        <v>112</v>
      </c>
      <c r="B26" s="7">
        <v>15499.6</v>
      </c>
      <c r="C26" s="7">
        <v>15936.2</v>
      </c>
      <c r="D26" s="7">
        <f t="shared" si="0"/>
        <v>436.60000000000036</v>
      </c>
      <c r="E26" s="71">
        <f t="shared" si="1"/>
        <v>0.028168468863712635</v>
      </c>
    </row>
    <row r="27" spans="1:5" s="2" customFormat="1" ht="35.25" customHeight="1" hidden="1">
      <c r="A27" s="48" t="s">
        <v>39</v>
      </c>
      <c r="B27" s="7"/>
      <c r="C27" s="7"/>
      <c r="D27" s="7">
        <f t="shared" si="0"/>
        <v>0</v>
      </c>
      <c r="E27" s="71" t="e">
        <f t="shared" si="1"/>
        <v>#DIV/0!</v>
      </c>
    </row>
    <row r="28" spans="1:5" s="2" customFormat="1" ht="35.25" customHeight="1">
      <c r="A28" s="48" t="s">
        <v>181</v>
      </c>
      <c r="B28" s="7">
        <v>87.8</v>
      </c>
      <c r="C28" s="7">
        <v>-455.1</v>
      </c>
      <c r="D28" s="7">
        <f t="shared" si="0"/>
        <v>-542.9</v>
      </c>
      <c r="E28" s="73" t="s">
        <v>194</v>
      </c>
    </row>
    <row r="29" spans="1:5" s="2" customFormat="1" ht="75.75" customHeight="1">
      <c r="A29" s="48" t="s">
        <v>113</v>
      </c>
      <c r="B29" s="7">
        <v>7987.3</v>
      </c>
      <c r="C29" s="7">
        <v>6844.2</v>
      </c>
      <c r="D29" s="7">
        <f t="shared" si="0"/>
        <v>-1143.1000000000004</v>
      </c>
      <c r="E29" s="71">
        <f t="shared" si="1"/>
        <v>-0.14311469457764206</v>
      </c>
    </row>
    <row r="30" spans="1:5" s="2" customFormat="1" ht="27" customHeight="1">
      <c r="A30" s="48" t="s">
        <v>39</v>
      </c>
      <c r="B30" s="7">
        <v>-115.9</v>
      </c>
      <c r="C30" s="7">
        <v>0</v>
      </c>
      <c r="D30" s="7">
        <f t="shared" si="0"/>
        <v>115.9</v>
      </c>
      <c r="E30" s="71">
        <f t="shared" si="1"/>
        <v>-1</v>
      </c>
    </row>
    <row r="31" spans="1:5" s="2" customFormat="1" ht="56.25" customHeight="1">
      <c r="A31" s="48" t="s">
        <v>145</v>
      </c>
      <c r="B31" s="7">
        <v>0</v>
      </c>
      <c r="C31" s="7">
        <v>200.7</v>
      </c>
      <c r="D31" s="7">
        <f t="shared" si="0"/>
        <v>200.7</v>
      </c>
      <c r="E31" s="73" t="s">
        <v>194</v>
      </c>
    </row>
    <row r="32" spans="1:5" s="2" customFormat="1" ht="17.25">
      <c r="A32" s="44" t="s">
        <v>5</v>
      </c>
      <c r="B32" s="6">
        <f>B33+B34</f>
        <v>84930.90000000001</v>
      </c>
      <c r="C32" s="6">
        <f>C33+C34</f>
        <v>176487.8</v>
      </c>
      <c r="D32" s="25">
        <f t="shared" si="0"/>
        <v>91556.89999999998</v>
      </c>
      <c r="E32" s="72">
        <f t="shared" si="1"/>
        <v>1.0780163638911158</v>
      </c>
    </row>
    <row r="33" spans="1:5" s="2" customFormat="1" ht="87.75" customHeight="1">
      <c r="A33" s="47" t="s">
        <v>74</v>
      </c>
      <c r="B33" s="7">
        <v>2665</v>
      </c>
      <c r="C33" s="7">
        <v>2010.9</v>
      </c>
      <c r="D33" s="7">
        <f t="shared" si="0"/>
        <v>-654.0999999999999</v>
      </c>
      <c r="E33" s="71">
        <f t="shared" si="1"/>
        <v>-0.24544090056285175</v>
      </c>
    </row>
    <row r="34" spans="1:5" s="2" customFormat="1" ht="27" customHeight="1">
      <c r="A34" s="48" t="s">
        <v>10</v>
      </c>
      <c r="B34" s="7">
        <f>B35+B36</f>
        <v>82265.90000000001</v>
      </c>
      <c r="C34" s="7">
        <f>C35+C36</f>
        <v>174476.9</v>
      </c>
      <c r="D34" s="7">
        <f t="shared" si="0"/>
        <v>92210.99999999999</v>
      </c>
      <c r="E34" s="71">
        <f t="shared" si="1"/>
        <v>1.1208897003497194</v>
      </c>
    </row>
    <row r="35" spans="1:5" s="2" customFormat="1" ht="71.25" customHeight="1">
      <c r="A35" s="48" t="s">
        <v>100</v>
      </c>
      <c r="B35" s="7">
        <v>81731.3</v>
      </c>
      <c r="C35" s="7">
        <v>174469.8</v>
      </c>
      <c r="D35" s="7">
        <f t="shared" si="0"/>
        <v>92738.49999999999</v>
      </c>
      <c r="E35" s="71">
        <f t="shared" si="1"/>
        <v>1.1346754548135167</v>
      </c>
    </row>
    <row r="36" spans="1:5" s="2" customFormat="1" ht="68.25" customHeight="1">
      <c r="A36" s="48" t="s">
        <v>101</v>
      </c>
      <c r="B36" s="7">
        <v>534.6</v>
      </c>
      <c r="C36" s="7">
        <v>7.1</v>
      </c>
      <c r="D36" s="7">
        <f t="shared" si="0"/>
        <v>-527.5</v>
      </c>
      <c r="E36" s="71">
        <f t="shared" si="1"/>
        <v>-0.9867190422745978</v>
      </c>
    </row>
    <row r="37" spans="1:5" s="2" customFormat="1" ht="23.25" customHeight="1">
      <c r="A37" s="44" t="s">
        <v>14</v>
      </c>
      <c r="B37" s="6">
        <f>B38+B41</f>
        <v>3686.1</v>
      </c>
      <c r="C37" s="6">
        <f>C38+C41</f>
        <v>3893.2</v>
      </c>
      <c r="D37" s="25">
        <f t="shared" si="0"/>
        <v>207.0999999999999</v>
      </c>
      <c r="E37" s="72">
        <f t="shared" si="1"/>
        <v>0.05618404275521552</v>
      </c>
    </row>
    <row r="38" spans="1:5" s="2" customFormat="1" ht="57" customHeight="1">
      <c r="A38" s="18" t="s">
        <v>79</v>
      </c>
      <c r="B38" s="29">
        <f>B39+B40</f>
        <v>3681.1</v>
      </c>
      <c r="C38" s="29">
        <f>C39+C40</f>
        <v>3893.2</v>
      </c>
      <c r="D38" s="7">
        <f t="shared" si="0"/>
        <v>212.0999999999999</v>
      </c>
      <c r="E38" s="71">
        <f t="shared" si="1"/>
        <v>0.057618646600201</v>
      </c>
    </row>
    <row r="39" spans="1:5" s="2" customFormat="1" ht="68.25" customHeight="1">
      <c r="A39" s="49" t="s">
        <v>102</v>
      </c>
      <c r="B39" s="23">
        <v>3435.6</v>
      </c>
      <c r="C39" s="23">
        <v>3893.2</v>
      </c>
      <c r="D39" s="7">
        <f t="shared" si="0"/>
        <v>457.5999999999999</v>
      </c>
      <c r="E39" s="71">
        <f t="shared" si="1"/>
        <v>0.13319361974618696</v>
      </c>
    </row>
    <row r="40" spans="1:5" s="2" customFormat="1" ht="84" customHeight="1">
      <c r="A40" s="49" t="s">
        <v>103</v>
      </c>
      <c r="B40" s="7">
        <v>245.5</v>
      </c>
      <c r="C40" s="7">
        <v>0</v>
      </c>
      <c r="D40" s="7">
        <f t="shared" si="0"/>
        <v>-245.5</v>
      </c>
      <c r="E40" s="71">
        <f t="shared" si="1"/>
        <v>-1</v>
      </c>
    </row>
    <row r="41" spans="1:5" s="2" customFormat="1" ht="35.25" customHeight="1">
      <c r="A41" s="48" t="s">
        <v>78</v>
      </c>
      <c r="B41" s="7">
        <v>5</v>
      </c>
      <c r="C41" s="7">
        <v>0</v>
      </c>
      <c r="D41" s="7">
        <f t="shared" si="0"/>
        <v>-5</v>
      </c>
      <c r="E41" s="71">
        <f t="shared" si="1"/>
        <v>-1</v>
      </c>
    </row>
    <row r="42" spans="1:5" s="2" customFormat="1" ht="35.25" customHeight="1">
      <c r="A42" s="48" t="s">
        <v>175</v>
      </c>
      <c r="B42" s="7">
        <v>0</v>
      </c>
      <c r="C42" s="7">
        <v>12.5</v>
      </c>
      <c r="D42" s="7">
        <f t="shared" si="0"/>
        <v>12.5</v>
      </c>
      <c r="E42" s="73" t="s">
        <v>194</v>
      </c>
    </row>
    <row r="43" spans="1:7" s="2" customFormat="1" ht="52.5" customHeight="1">
      <c r="A43" s="12" t="s">
        <v>1</v>
      </c>
      <c r="B43" s="6">
        <f>B44+B48+B50</f>
        <v>45626.899999999994</v>
      </c>
      <c r="C43" s="6">
        <f>C44+C48+C50</f>
        <v>60148.700000000004</v>
      </c>
      <c r="D43" s="25">
        <f t="shared" si="0"/>
        <v>14521.80000000001</v>
      </c>
      <c r="E43" s="72">
        <f t="shared" si="1"/>
        <v>0.31827277329820813</v>
      </c>
      <c r="F43" s="4"/>
      <c r="G43" s="4"/>
    </row>
    <row r="44" spans="1:5" s="2" customFormat="1" ht="93.75" customHeight="1">
      <c r="A44" s="50" t="s">
        <v>82</v>
      </c>
      <c r="B44" s="5">
        <f>B45+B46+B47</f>
        <v>38674.7</v>
      </c>
      <c r="C44" s="5">
        <f>C45+C46+C47</f>
        <v>52675</v>
      </c>
      <c r="D44" s="7">
        <f t="shared" si="0"/>
        <v>14000.300000000003</v>
      </c>
      <c r="E44" s="71">
        <f t="shared" si="1"/>
        <v>0.3620015152024451</v>
      </c>
    </row>
    <row r="45" spans="1:5" s="2" customFormat="1" ht="81" customHeight="1">
      <c r="A45" s="51" t="s">
        <v>80</v>
      </c>
      <c r="B45" s="5">
        <v>17099.2</v>
      </c>
      <c r="C45" s="5">
        <v>21882.8</v>
      </c>
      <c r="D45" s="7">
        <f t="shared" si="0"/>
        <v>4783.5999999999985</v>
      </c>
      <c r="E45" s="71">
        <f t="shared" si="1"/>
        <v>0.2797557780480957</v>
      </c>
    </row>
    <row r="46" spans="1:5" s="2" customFormat="1" ht="84" customHeight="1">
      <c r="A46" s="52" t="s">
        <v>81</v>
      </c>
      <c r="B46" s="7">
        <v>8994</v>
      </c>
      <c r="C46" s="7">
        <v>19086.4</v>
      </c>
      <c r="D46" s="7">
        <f t="shared" si="0"/>
        <v>10092.400000000001</v>
      </c>
      <c r="E46" s="71">
        <f t="shared" si="1"/>
        <v>1.1221258616855683</v>
      </c>
    </row>
    <row r="47" spans="1:5" s="2" customFormat="1" ht="45.75" customHeight="1">
      <c r="A47" s="53" t="s">
        <v>83</v>
      </c>
      <c r="B47" s="7">
        <v>12581.5</v>
      </c>
      <c r="C47" s="7">
        <v>11705.8</v>
      </c>
      <c r="D47" s="7">
        <f t="shared" si="0"/>
        <v>-875.7000000000007</v>
      </c>
      <c r="E47" s="71">
        <f t="shared" si="1"/>
        <v>-0.069602193697095</v>
      </c>
    </row>
    <row r="48" spans="1:5" s="2" customFormat="1" ht="39.75" customHeight="1">
      <c r="A48" s="48" t="s">
        <v>16</v>
      </c>
      <c r="B48" s="5">
        <f>B49</f>
        <v>199</v>
      </c>
      <c r="C48" s="5">
        <f>C49</f>
        <v>352.3</v>
      </c>
      <c r="D48" s="7">
        <f t="shared" si="0"/>
        <v>153.3</v>
      </c>
      <c r="E48" s="71">
        <f t="shared" si="1"/>
        <v>0.7703517587939699</v>
      </c>
    </row>
    <row r="49" spans="1:5" s="2" customFormat="1" ht="74.25" customHeight="1">
      <c r="A49" s="54" t="s">
        <v>44</v>
      </c>
      <c r="B49" s="5">
        <v>199</v>
      </c>
      <c r="C49" s="5">
        <v>352.3</v>
      </c>
      <c r="D49" s="7">
        <f t="shared" si="0"/>
        <v>153.3</v>
      </c>
      <c r="E49" s="71">
        <f t="shared" si="1"/>
        <v>0.7703517587939699</v>
      </c>
    </row>
    <row r="50" spans="1:5" s="2" customFormat="1" ht="93.75" customHeight="1">
      <c r="A50" s="48" t="s">
        <v>91</v>
      </c>
      <c r="B50" s="5">
        <f>B51+B53+B52</f>
        <v>6753.200000000001</v>
      </c>
      <c r="C50" s="5">
        <f>C51+C53+C52</f>
        <v>7121.4</v>
      </c>
      <c r="D50" s="7">
        <f t="shared" si="0"/>
        <v>368.1999999999989</v>
      </c>
      <c r="E50" s="71">
        <f t="shared" si="1"/>
        <v>0.05452230053900357</v>
      </c>
    </row>
    <row r="51" spans="1:5" s="2" customFormat="1" ht="78.75" customHeight="1">
      <c r="A51" s="55" t="s">
        <v>116</v>
      </c>
      <c r="B51" s="7">
        <v>5197.2</v>
      </c>
      <c r="C51" s="7">
        <v>5398.8</v>
      </c>
      <c r="D51" s="7">
        <f t="shared" si="0"/>
        <v>201.60000000000036</v>
      </c>
      <c r="E51" s="71">
        <f t="shared" si="1"/>
        <v>0.038790117755714684</v>
      </c>
    </row>
    <row r="52" spans="1:5" s="2" customFormat="1" ht="78.75" customHeight="1">
      <c r="A52" s="55" t="s">
        <v>176</v>
      </c>
      <c r="B52" s="7">
        <v>39.6</v>
      </c>
      <c r="C52" s="7">
        <v>51.5</v>
      </c>
      <c r="D52" s="7">
        <f>C52-B52</f>
        <v>11.899999999999999</v>
      </c>
      <c r="E52" s="71">
        <f>D52/B52</f>
        <v>0.30050505050505044</v>
      </c>
    </row>
    <row r="53" spans="1:5" s="2" customFormat="1" ht="109.5" customHeight="1">
      <c r="A53" s="53" t="s">
        <v>92</v>
      </c>
      <c r="B53" s="7">
        <f>B54+B55</f>
        <v>1516.4</v>
      </c>
      <c r="C53" s="7">
        <f>C54+C55</f>
        <v>1671.1</v>
      </c>
      <c r="D53" s="7">
        <f t="shared" si="0"/>
        <v>154.69999999999982</v>
      </c>
      <c r="E53" s="71">
        <f t="shared" si="1"/>
        <v>0.10201793721973082</v>
      </c>
    </row>
    <row r="54" spans="1:5" s="2" customFormat="1" ht="94.5" customHeight="1">
      <c r="A54" s="56" t="s">
        <v>84</v>
      </c>
      <c r="B54" s="7">
        <v>1357.4</v>
      </c>
      <c r="C54" s="7">
        <v>1369.6</v>
      </c>
      <c r="D54" s="7">
        <f t="shared" si="0"/>
        <v>12.199999999999818</v>
      </c>
      <c r="E54" s="71">
        <f t="shared" si="1"/>
        <v>0.00898777073817579</v>
      </c>
    </row>
    <row r="55" spans="1:5" s="2" customFormat="1" ht="89.25" customHeight="1">
      <c r="A55" s="55" t="s">
        <v>85</v>
      </c>
      <c r="B55" s="7">
        <v>159</v>
      </c>
      <c r="C55" s="7">
        <v>301.5</v>
      </c>
      <c r="D55" s="7">
        <f t="shared" si="0"/>
        <v>142.5</v>
      </c>
      <c r="E55" s="71">
        <f t="shared" si="1"/>
        <v>0.8962264150943396</v>
      </c>
    </row>
    <row r="56" spans="1:5" s="2" customFormat="1" ht="35.25" customHeight="1">
      <c r="A56" s="12" t="s">
        <v>15</v>
      </c>
      <c r="B56" s="6">
        <f>B57+B58+B59</f>
        <v>284.9</v>
      </c>
      <c r="C56" s="6">
        <f>C57+C58+C59</f>
        <v>904.5999999999999</v>
      </c>
      <c r="D56" s="25">
        <f t="shared" si="0"/>
        <v>619.6999999999999</v>
      </c>
      <c r="E56" s="72">
        <f t="shared" si="1"/>
        <v>2.175149175149175</v>
      </c>
    </row>
    <row r="57" spans="1:5" s="2" customFormat="1" ht="78" customHeight="1">
      <c r="A57" s="48" t="s">
        <v>95</v>
      </c>
      <c r="B57" s="7">
        <v>58.8</v>
      </c>
      <c r="C57" s="7">
        <v>41.2</v>
      </c>
      <c r="D57" s="7">
        <f t="shared" si="0"/>
        <v>-17.599999999999994</v>
      </c>
      <c r="E57" s="71">
        <f t="shared" si="1"/>
        <v>-0.2993197278911564</v>
      </c>
    </row>
    <row r="58" spans="1:5" s="2" customFormat="1" ht="66" customHeight="1">
      <c r="A58" s="48" t="s">
        <v>93</v>
      </c>
      <c r="B58" s="7">
        <v>128.4</v>
      </c>
      <c r="C58" s="7">
        <v>335.9</v>
      </c>
      <c r="D58" s="7">
        <f t="shared" si="0"/>
        <v>207.49999999999997</v>
      </c>
      <c r="E58" s="71">
        <f t="shared" si="1"/>
        <v>1.6160436137071648</v>
      </c>
    </row>
    <row r="59" spans="1:5" s="2" customFormat="1" ht="66.75" customHeight="1">
      <c r="A59" s="48" t="s">
        <v>94</v>
      </c>
      <c r="B59" s="7">
        <v>97.7</v>
      </c>
      <c r="C59" s="7">
        <v>527.5</v>
      </c>
      <c r="D59" s="7">
        <f t="shared" si="0"/>
        <v>429.8</v>
      </c>
      <c r="E59" s="71">
        <f t="shared" si="1"/>
        <v>4.3991811668372565</v>
      </c>
    </row>
    <row r="60" spans="1:5" s="2" customFormat="1" ht="35.25" customHeight="1">
      <c r="A60" s="57" t="s">
        <v>66</v>
      </c>
      <c r="B60" s="25">
        <f>B61+B62</f>
        <v>2345.6</v>
      </c>
      <c r="C60" s="25">
        <f>C61+C62</f>
        <v>41</v>
      </c>
      <c r="D60" s="25">
        <f t="shared" si="0"/>
        <v>-2304.6</v>
      </c>
      <c r="E60" s="72">
        <f t="shared" si="1"/>
        <v>-0.9825204638472033</v>
      </c>
    </row>
    <row r="61" spans="1:5" s="2" customFormat="1" ht="32.25" customHeight="1">
      <c r="A61" s="58" t="s">
        <v>67</v>
      </c>
      <c r="B61" s="23">
        <v>74.4</v>
      </c>
      <c r="C61" s="23">
        <v>0.5</v>
      </c>
      <c r="D61" s="7">
        <f t="shared" si="0"/>
        <v>-73.9</v>
      </c>
      <c r="E61" s="71">
        <f t="shared" si="1"/>
        <v>-0.9932795698924731</v>
      </c>
    </row>
    <row r="62" spans="1:5" s="2" customFormat="1" ht="32.25" customHeight="1">
      <c r="A62" s="58" t="s">
        <v>141</v>
      </c>
      <c r="B62" s="23">
        <v>2271.2</v>
      </c>
      <c r="C62" s="23">
        <v>40.5</v>
      </c>
      <c r="D62" s="7">
        <f t="shared" si="0"/>
        <v>-2230.7</v>
      </c>
      <c r="E62" s="71">
        <f t="shared" si="1"/>
        <v>-0.9821680169073618</v>
      </c>
    </row>
    <row r="63" spans="1:5" s="2" customFormat="1" ht="27">
      <c r="A63" s="13" t="s">
        <v>11</v>
      </c>
      <c r="B63" s="6">
        <f>B64+B66+B68</f>
        <v>13773.9</v>
      </c>
      <c r="C63" s="6">
        <f>C64+C66+C68</f>
        <v>7899.5</v>
      </c>
      <c r="D63" s="25">
        <f t="shared" si="0"/>
        <v>-5874.4</v>
      </c>
      <c r="E63" s="72">
        <f t="shared" si="1"/>
        <v>-0.42648777760837525</v>
      </c>
    </row>
    <row r="64" spans="1:9" s="2" customFormat="1" ht="27" customHeight="1">
      <c r="A64" s="17" t="s">
        <v>12</v>
      </c>
      <c r="B64" s="5">
        <f>B65</f>
        <v>1213.1</v>
      </c>
      <c r="C64" s="5">
        <f>C65</f>
        <v>2440.3</v>
      </c>
      <c r="D64" s="7">
        <f t="shared" si="0"/>
        <v>1227.2000000000003</v>
      </c>
      <c r="E64" s="71">
        <f t="shared" si="1"/>
        <v>1.0116231143351746</v>
      </c>
      <c r="H64" s="22"/>
      <c r="I64" s="22"/>
    </row>
    <row r="65" spans="1:5" s="2" customFormat="1" ht="33" customHeight="1">
      <c r="A65" s="26" t="s">
        <v>96</v>
      </c>
      <c r="B65" s="7">
        <v>1213.1</v>
      </c>
      <c r="C65" s="7">
        <v>2440.3</v>
      </c>
      <c r="D65" s="7">
        <f t="shared" si="0"/>
        <v>1227.2000000000003</v>
      </c>
      <c r="E65" s="71">
        <f t="shared" si="1"/>
        <v>1.0116231143351746</v>
      </c>
    </row>
    <row r="66" spans="1:8" s="2" customFormat="1" ht="99.75" customHeight="1">
      <c r="A66" s="59" t="s">
        <v>86</v>
      </c>
      <c r="B66" s="5">
        <f>B67</f>
        <v>12295.4</v>
      </c>
      <c r="C66" s="5">
        <f>C67</f>
        <v>4826.8</v>
      </c>
      <c r="D66" s="7">
        <f t="shared" si="0"/>
        <v>-7468.599999999999</v>
      </c>
      <c r="E66" s="71">
        <f t="shared" si="1"/>
        <v>-0.6074304211331066</v>
      </c>
      <c r="H66" s="22"/>
    </row>
    <row r="67" spans="1:9" s="2" customFormat="1" ht="99.75" customHeight="1">
      <c r="A67" s="60" t="s">
        <v>87</v>
      </c>
      <c r="B67" s="7">
        <v>12295.4</v>
      </c>
      <c r="C67" s="7">
        <v>4826.8</v>
      </c>
      <c r="D67" s="7">
        <f t="shared" si="0"/>
        <v>-7468.599999999999</v>
      </c>
      <c r="E67" s="71">
        <f t="shared" si="1"/>
        <v>-0.6074304211331066</v>
      </c>
      <c r="I67" s="22"/>
    </row>
    <row r="68" spans="1:5" s="2" customFormat="1" ht="42" customHeight="1">
      <c r="A68" s="17" t="s">
        <v>88</v>
      </c>
      <c r="B68" s="5">
        <f>B69+B70</f>
        <v>265.4</v>
      </c>
      <c r="C68" s="5">
        <f>C69+C70</f>
        <v>632.4</v>
      </c>
      <c r="D68" s="7">
        <f t="shared" si="0"/>
        <v>367</v>
      </c>
      <c r="E68" s="71">
        <f t="shared" si="1"/>
        <v>1.3828183873398645</v>
      </c>
    </row>
    <row r="69" spans="1:5" s="2" customFormat="1" ht="56.25" customHeight="1">
      <c r="A69" s="61" t="s">
        <v>89</v>
      </c>
      <c r="B69" s="5">
        <v>106.5</v>
      </c>
      <c r="C69" s="5">
        <v>632.4</v>
      </c>
      <c r="D69" s="7">
        <f t="shared" si="0"/>
        <v>525.9</v>
      </c>
      <c r="E69" s="71">
        <f t="shared" si="1"/>
        <v>4.938028169014085</v>
      </c>
    </row>
    <row r="70" spans="1:5" s="2" customFormat="1" ht="56.25" customHeight="1">
      <c r="A70" s="61" t="s">
        <v>184</v>
      </c>
      <c r="B70" s="5">
        <v>158.9</v>
      </c>
      <c r="C70" s="5">
        <v>0</v>
      </c>
      <c r="D70" s="7">
        <f t="shared" si="0"/>
        <v>-158.9</v>
      </c>
      <c r="E70" s="71">
        <f t="shared" si="1"/>
        <v>-1</v>
      </c>
    </row>
    <row r="71" spans="1:5" s="2" customFormat="1" ht="24.75" customHeight="1">
      <c r="A71" s="13" t="s">
        <v>9</v>
      </c>
      <c r="B71" s="6">
        <f>B72+B75+B79+B84+B86+B89+B92+B96+B99+B105+B104+B108+B110+B117+B82+B94</f>
        <v>2619.3999999999996</v>
      </c>
      <c r="C71" s="6">
        <f>C72+C75+C79+C82+C84+C86+C89+C92+C93+C96+C99+C104+C105+C108+C110+C117</f>
        <v>2522.9</v>
      </c>
      <c r="D71" s="25">
        <f t="shared" si="0"/>
        <v>-96.49999999999955</v>
      </c>
      <c r="E71" s="72">
        <f t="shared" si="1"/>
        <v>-0.036840497823928973</v>
      </c>
    </row>
    <row r="72" spans="1:5" s="2" customFormat="1" ht="151.5" customHeight="1">
      <c r="A72" s="16" t="s">
        <v>58</v>
      </c>
      <c r="B72" s="6">
        <f>B73+B74</f>
        <v>1.2</v>
      </c>
      <c r="C72" s="6">
        <f>C73+C74</f>
        <v>6.6</v>
      </c>
      <c r="D72" s="25">
        <f t="shared" si="0"/>
        <v>5.3999999999999995</v>
      </c>
      <c r="E72" s="72">
        <f t="shared" si="1"/>
        <v>4.5</v>
      </c>
    </row>
    <row r="73" spans="1:5" s="2" customFormat="1" ht="54" customHeight="1">
      <c r="A73" s="15" t="s">
        <v>59</v>
      </c>
      <c r="B73" s="5">
        <v>1.2</v>
      </c>
      <c r="C73" s="5">
        <v>4.1</v>
      </c>
      <c r="D73" s="7">
        <f aca="true" t="shared" si="2" ref="D73:D139">C73-B73</f>
        <v>2.8999999999999995</v>
      </c>
      <c r="E73" s="71">
        <f aca="true" t="shared" si="3" ref="E73:E115">D73/B73</f>
        <v>2.4166666666666665</v>
      </c>
    </row>
    <row r="74" spans="1:5" s="2" customFormat="1" ht="27.75" customHeight="1">
      <c r="A74" s="15" t="s">
        <v>56</v>
      </c>
      <c r="B74" s="5">
        <v>0</v>
      </c>
      <c r="C74" s="5">
        <v>2.5</v>
      </c>
      <c r="D74" s="7">
        <f t="shared" si="2"/>
        <v>2.5</v>
      </c>
      <c r="E74" s="73" t="s">
        <v>194</v>
      </c>
    </row>
    <row r="75" spans="1:5" s="2" customFormat="1" ht="112.5" customHeight="1">
      <c r="A75" s="16" t="s">
        <v>68</v>
      </c>
      <c r="B75" s="6">
        <f>B76+B78</f>
        <v>0.8</v>
      </c>
      <c r="C75" s="6">
        <f>C76+C78</f>
        <v>2.8</v>
      </c>
      <c r="D75" s="25">
        <f t="shared" si="2"/>
        <v>1.9999999999999998</v>
      </c>
      <c r="E75" s="72">
        <f t="shared" si="3"/>
        <v>2.4999999999999996</v>
      </c>
    </row>
    <row r="76" spans="1:5" s="2" customFormat="1" ht="51" customHeight="1">
      <c r="A76" s="40" t="s">
        <v>64</v>
      </c>
      <c r="B76" s="29">
        <v>0</v>
      </c>
      <c r="C76" s="29">
        <v>2.3</v>
      </c>
      <c r="D76" s="7">
        <f t="shared" si="2"/>
        <v>2.3</v>
      </c>
      <c r="E76" s="73" t="s">
        <v>194</v>
      </c>
    </row>
    <row r="77" spans="1:5" s="2" customFormat="1" ht="54" customHeight="1" hidden="1">
      <c r="A77" s="24" t="s">
        <v>64</v>
      </c>
      <c r="B77" s="62"/>
      <c r="C77" s="62"/>
      <c r="D77" s="7">
        <f t="shared" si="2"/>
        <v>0</v>
      </c>
      <c r="E77" s="71" t="e">
        <f t="shared" si="3"/>
        <v>#DIV/0!</v>
      </c>
    </row>
    <row r="78" spans="1:5" s="2" customFormat="1" ht="28.5" customHeight="1">
      <c r="A78" s="24" t="s">
        <v>56</v>
      </c>
      <c r="B78" s="29">
        <v>0.8</v>
      </c>
      <c r="C78" s="29">
        <v>0.5</v>
      </c>
      <c r="D78" s="7">
        <f t="shared" si="2"/>
        <v>-0.30000000000000004</v>
      </c>
      <c r="E78" s="71">
        <f t="shared" si="3"/>
        <v>-0.37500000000000006</v>
      </c>
    </row>
    <row r="79" spans="1:5" s="2" customFormat="1" ht="95.25" customHeight="1">
      <c r="A79" s="21" t="s">
        <v>69</v>
      </c>
      <c r="B79" s="30">
        <f>B80+B81</f>
        <v>0.4</v>
      </c>
      <c r="C79" s="30">
        <f>C80+C81</f>
        <v>1.1</v>
      </c>
      <c r="D79" s="7">
        <f t="shared" si="2"/>
        <v>0.7000000000000001</v>
      </c>
      <c r="E79" s="71">
        <f t="shared" si="3"/>
        <v>1.75</v>
      </c>
    </row>
    <row r="80" spans="1:5" s="2" customFormat="1" ht="24.75" customHeight="1">
      <c r="A80" s="15" t="s">
        <v>65</v>
      </c>
      <c r="B80" s="5">
        <v>0.4</v>
      </c>
      <c r="C80" s="5">
        <v>1.1</v>
      </c>
      <c r="D80" s="7">
        <f t="shared" si="2"/>
        <v>0.7000000000000001</v>
      </c>
      <c r="E80" s="71">
        <f t="shared" si="3"/>
        <v>1.75</v>
      </c>
    </row>
    <row r="81" spans="1:5" s="2" customFormat="1" ht="24.75" customHeight="1" hidden="1">
      <c r="A81" s="15" t="s">
        <v>65</v>
      </c>
      <c r="B81" s="5">
        <v>0</v>
      </c>
      <c r="C81" s="5">
        <v>0</v>
      </c>
      <c r="D81" s="7">
        <f t="shared" si="2"/>
        <v>0</v>
      </c>
      <c r="E81" s="73" t="s">
        <v>194</v>
      </c>
    </row>
    <row r="82" spans="1:5" s="2" customFormat="1" ht="101.25" customHeight="1">
      <c r="A82" s="21" t="s">
        <v>195</v>
      </c>
      <c r="B82" s="30">
        <f>B83</f>
        <v>1.2</v>
      </c>
      <c r="C82" s="30">
        <f>C83+C84</f>
        <v>0</v>
      </c>
      <c r="D82" s="25">
        <f>C82-B82</f>
        <v>-1.2</v>
      </c>
      <c r="E82" s="72">
        <f>D82/B82</f>
        <v>-1</v>
      </c>
    </row>
    <row r="83" spans="1:5" s="2" customFormat="1" ht="51" customHeight="1">
      <c r="A83" s="15" t="s">
        <v>196</v>
      </c>
      <c r="B83" s="5">
        <v>1.2</v>
      </c>
      <c r="C83" s="5">
        <v>0</v>
      </c>
      <c r="D83" s="7">
        <f>C83-B83</f>
        <v>-1.2</v>
      </c>
      <c r="E83" s="71">
        <f>D83/B83</f>
        <v>-1</v>
      </c>
    </row>
    <row r="84" spans="1:5" s="2" customFormat="1" ht="84.75" customHeight="1">
      <c r="A84" s="21" t="s">
        <v>143</v>
      </c>
      <c r="B84" s="30">
        <f>B85</f>
        <v>7</v>
      </c>
      <c r="C84" s="30">
        <f>C85</f>
        <v>0</v>
      </c>
      <c r="D84" s="7">
        <f t="shared" si="2"/>
        <v>-7</v>
      </c>
      <c r="E84" s="71">
        <f t="shared" si="3"/>
        <v>-1</v>
      </c>
    </row>
    <row r="85" spans="1:5" s="2" customFormat="1" ht="28.5" customHeight="1">
      <c r="A85" s="24" t="s">
        <v>90</v>
      </c>
      <c r="B85" s="29">
        <v>7</v>
      </c>
      <c r="C85" s="29">
        <v>0</v>
      </c>
      <c r="D85" s="7">
        <f t="shared" si="2"/>
        <v>-7</v>
      </c>
      <c r="E85" s="71">
        <f t="shared" si="3"/>
        <v>-1</v>
      </c>
    </row>
    <row r="86" spans="1:5" s="2" customFormat="1" ht="113.25" customHeight="1">
      <c r="A86" s="21" t="s">
        <v>71</v>
      </c>
      <c r="B86" s="30">
        <f>B87+B88</f>
        <v>9</v>
      </c>
      <c r="C86" s="30">
        <f>C87+C88</f>
        <v>12.5</v>
      </c>
      <c r="D86" s="25">
        <f t="shared" si="2"/>
        <v>3.5</v>
      </c>
      <c r="E86" s="72">
        <f t="shared" si="3"/>
        <v>0.3888888888888889</v>
      </c>
    </row>
    <row r="87" spans="1:5" s="2" customFormat="1" ht="45" customHeight="1">
      <c r="A87" s="24" t="s">
        <v>72</v>
      </c>
      <c r="B87" s="63">
        <v>8</v>
      </c>
      <c r="C87" s="63">
        <v>7.5</v>
      </c>
      <c r="D87" s="7">
        <f t="shared" si="2"/>
        <v>-0.5</v>
      </c>
      <c r="E87" s="71">
        <f t="shared" si="3"/>
        <v>-0.0625</v>
      </c>
    </row>
    <row r="88" spans="1:5" s="2" customFormat="1" ht="27.75" customHeight="1">
      <c r="A88" s="24" t="s">
        <v>56</v>
      </c>
      <c r="B88" s="29">
        <v>1</v>
      </c>
      <c r="C88" s="29">
        <v>5</v>
      </c>
      <c r="D88" s="7">
        <f t="shared" si="2"/>
        <v>4</v>
      </c>
      <c r="E88" s="71">
        <f t="shared" si="3"/>
        <v>4</v>
      </c>
    </row>
    <row r="89" spans="1:5" s="2" customFormat="1" ht="142.5" customHeight="1">
      <c r="A89" s="16" t="s">
        <v>53</v>
      </c>
      <c r="B89" s="6">
        <f>B90+B91</f>
        <v>6.5</v>
      </c>
      <c r="C89" s="6">
        <f>C90+C91</f>
        <v>11.1</v>
      </c>
      <c r="D89" s="25">
        <f t="shared" si="2"/>
        <v>4.6</v>
      </c>
      <c r="E89" s="72">
        <f t="shared" si="3"/>
        <v>0.7076923076923076</v>
      </c>
    </row>
    <row r="90" spans="1:5" s="2" customFormat="1" ht="39.75" customHeight="1">
      <c r="A90" s="64" t="s">
        <v>55</v>
      </c>
      <c r="B90" s="5">
        <v>3.4</v>
      </c>
      <c r="C90" s="5">
        <v>5.5</v>
      </c>
      <c r="D90" s="7">
        <f t="shared" si="2"/>
        <v>2.1</v>
      </c>
      <c r="E90" s="71">
        <f t="shared" si="3"/>
        <v>0.6176470588235294</v>
      </c>
    </row>
    <row r="91" spans="1:5" s="2" customFormat="1" ht="36.75" customHeight="1">
      <c r="A91" s="15" t="s">
        <v>57</v>
      </c>
      <c r="B91" s="5">
        <v>3.1</v>
      </c>
      <c r="C91" s="5">
        <v>5.6</v>
      </c>
      <c r="D91" s="7">
        <f t="shared" si="2"/>
        <v>2.4999999999999996</v>
      </c>
      <c r="E91" s="71">
        <f t="shared" si="3"/>
        <v>0.8064516129032256</v>
      </c>
    </row>
    <row r="92" spans="1:5" s="2" customFormat="1" ht="127.5" customHeight="1">
      <c r="A92" s="16" t="s">
        <v>54</v>
      </c>
      <c r="B92" s="6">
        <v>40</v>
      </c>
      <c r="C92" s="6">
        <v>35</v>
      </c>
      <c r="D92" s="25">
        <f t="shared" si="2"/>
        <v>-5</v>
      </c>
      <c r="E92" s="72">
        <f t="shared" si="3"/>
        <v>-0.125</v>
      </c>
    </row>
    <row r="93" spans="1:5" s="2" customFormat="1" ht="96.75" customHeight="1">
      <c r="A93" s="16" t="s">
        <v>178</v>
      </c>
      <c r="B93" s="6">
        <f>B94+B95</f>
        <v>1.5</v>
      </c>
      <c r="C93" s="6">
        <f>C94+C95</f>
        <v>1</v>
      </c>
      <c r="D93" s="25">
        <f aca="true" t="shared" si="4" ref="D93:D109">C93-B93</f>
        <v>-0.5</v>
      </c>
      <c r="E93" s="72">
        <f aca="true" t="shared" si="5" ref="E93:E109">D93/B93</f>
        <v>-0.3333333333333333</v>
      </c>
    </row>
    <row r="94" spans="1:5" s="2" customFormat="1" ht="78" customHeight="1">
      <c r="A94" s="15" t="s">
        <v>177</v>
      </c>
      <c r="B94" s="29">
        <v>1.5</v>
      </c>
      <c r="C94" s="5">
        <v>0</v>
      </c>
      <c r="D94" s="7">
        <f t="shared" si="4"/>
        <v>-1.5</v>
      </c>
      <c r="E94" s="71">
        <f t="shared" si="5"/>
        <v>-1</v>
      </c>
    </row>
    <row r="95" spans="1:5" s="2" customFormat="1" ht="30" customHeight="1">
      <c r="A95" s="15" t="s">
        <v>56</v>
      </c>
      <c r="B95" s="29">
        <v>0</v>
      </c>
      <c r="C95" s="5">
        <v>1</v>
      </c>
      <c r="D95" s="7">
        <f t="shared" si="4"/>
        <v>1</v>
      </c>
      <c r="E95" s="73" t="s">
        <v>194</v>
      </c>
    </row>
    <row r="96" spans="1:5" s="2" customFormat="1" ht="102" customHeight="1">
      <c r="A96" s="16" t="s">
        <v>60</v>
      </c>
      <c r="B96" s="6">
        <f>B97+B98</f>
        <v>101.9</v>
      </c>
      <c r="C96" s="6">
        <f>C97+C98</f>
        <v>120</v>
      </c>
      <c r="D96" s="25">
        <f t="shared" si="4"/>
        <v>18.099999999999994</v>
      </c>
      <c r="E96" s="72">
        <f t="shared" si="5"/>
        <v>0.17762512266928354</v>
      </c>
    </row>
    <row r="97" spans="1:5" s="2" customFormat="1" ht="108.75" customHeight="1">
      <c r="A97" s="15" t="s">
        <v>63</v>
      </c>
      <c r="B97" s="5">
        <v>101.9</v>
      </c>
      <c r="C97" s="5">
        <v>25</v>
      </c>
      <c r="D97" s="7">
        <f t="shared" si="4"/>
        <v>-76.9</v>
      </c>
      <c r="E97" s="71">
        <f t="shared" si="5"/>
        <v>-0.7546614327772326</v>
      </c>
    </row>
    <row r="98" spans="1:5" s="2" customFormat="1" ht="72.75" customHeight="1">
      <c r="A98" s="15" t="s">
        <v>159</v>
      </c>
      <c r="B98" s="5">
        <v>0</v>
      </c>
      <c r="C98" s="5">
        <v>95</v>
      </c>
      <c r="D98" s="7">
        <f t="shared" si="4"/>
        <v>95</v>
      </c>
      <c r="E98" s="73" t="s">
        <v>194</v>
      </c>
    </row>
    <row r="99" spans="1:5" s="2" customFormat="1" ht="116.25" customHeight="1">
      <c r="A99" s="16" t="s">
        <v>61</v>
      </c>
      <c r="B99" s="6">
        <f>B102+B103+B100+B101</f>
        <v>226.5</v>
      </c>
      <c r="C99" s="6">
        <f>C102+C103+C100+C101</f>
        <v>552.9</v>
      </c>
      <c r="D99" s="25">
        <f t="shared" si="4"/>
        <v>326.4</v>
      </c>
      <c r="E99" s="72">
        <f t="shared" si="5"/>
        <v>1.4410596026490066</v>
      </c>
    </row>
    <row r="100" spans="1:5" s="2" customFormat="1" ht="46.5" customHeight="1">
      <c r="A100" s="15" t="s">
        <v>179</v>
      </c>
      <c r="B100" s="6">
        <v>0</v>
      </c>
      <c r="C100" s="29">
        <v>2.5</v>
      </c>
      <c r="D100" s="7">
        <f t="shared" si="4"/>
        <v>2.5</v>
      </c>
      <c r="E100" s="73" t="s">
        <v>194</v>
      </c>
    </row>
    <row r="101" spans="1:5" s="2" customFormat="1" ht="172.5" customHeight="1">
      <c r="A101" s="15" t="s">
        <v>180</v>
      </c>
      <c r="B101" s="6">
        <v>0</v>
      </c>
      <c r="C101" s="29">
        <v>2.5</v>
      </c>
      <c r="D101" s="7">
        <f t="shared" si="4"/>
        <v>2.5</v>
      </c>
      <c r="E101" s="73" t="s">
        <v>194</v>
      </c>
    </row>
    <row r="102" spans="1:5" s="2" customFormat="1" ht="23.25" customHeight="1">
      <c r="A102" s="15" t="s">
        <v>56</v>
      </c>
      <c r="B102" s="5">
        <v>0.5</v>
      </c>
      <c r="C102" s="5">
        <v>1</v>
      </c>
      <c r="D102" s="7">
        <f t="shared" si="4"/>
        <v>0.5</v>
      </c>
      <c r="E102" s="71">
        <f t="shared" si="5"/>
        <v>1</v>
      </c>
    </row>
    <row r="103" spans="1:5" s="2" customFormat="1" ht="27" customHeight="1">
      <c r="A103" s="15" t="s">
        <v>56</v>
      </c>
      <c r="B103" s="5">
        <v>226</v>
      </c>
      <c r="C103" s="5">
        <v>546.9</v>
      </c>
      <c r="D103" s="7">
        <f t="shared" si="4"/>
        <v>320.9</v>
      </c>
      <c r="E103" s="71">
        <f t="shared" si="5"/>
        <v>1.4199115044247788</v>
      </c>
    </row>
    <row r="104" spans="1:5" s="2" customFormat="1" ht="69" customHeight="1">
      <c r="A104" s="21" t="s">
        <v>138</v>
      </c>
      <c r="B104" s="6">
        <v>11</v>
      </c>
      <c r="C104" s="30">
        <v>36</v>
      </c>
      <c r="D104" s="25">
        <f t="shared" si="4"/>
        <v>25</v>
      </c>
      <c r="E104" s="72">
        <f t="shared" si="5"/>
        <v>2.272727272727273</v>
      </c>
    </row>
    <row r="105" spans="1:5" s="2" customFormat="1" ht="81" customHeight="1">
      <c r="A105" s="65" t="s">
        <v>70</v>
      </c>
      <c r="B105" s="6">
        <f>B106+B107</f>
        <v>1281.1999999999998</v>
      </c>
      <c r="C105" s="6">
        <f>C106+C107</f>
        <v>8.1</v>
      </c>
      <c r="D105" s="25">
        <f t="shared" si="4"/>
        <v>-1273.1</v>
      </c>
      <c r="E105" s="72">
        <f t="shared" si="5"/>
        <v>-0.9936778020605683</v>
      </c>
    </row>
    <row r="106" spans="1:5" s="2" customFormat="1" ht="30" customHeight="1">
      <c r="A106" s="66" t="s">
        <v>182</v>
      </c>
      <c r="B106" s="5">
        <v>10.1</v>
      </c>
      <c r="C106" s="5">
        <v>5.1</v>
      </c>
      <c r="D106" s="7">
        <f t="shared" si="4"/>
        <v>-5</v>
      </c>
      <c r="E106" s="71">
        <f t="shared" si="5"/>
        <v>-0.49504950495049505</v>
      </c>
    </row>
    <row r="107" spans="1:5" s="2" customFormat="1" ht="29.25" customHeight="1">
      <c r="A107" s="66" t="s">
        <v>62</v>
      </c>
      <c r="B107" s="29">
        <v>1271.1</v>
      </c>
      <c r="C107" s="5">
        <v>3</v>
      </c>
      <c r="D107" s="7">
        <f t="shared" si="4"/>
        <v>-1268.1</v>
      </c>
      <c r="E107" s="71">
        <f t="shared" si="5"/>
        <v>-0.9976398395090866</v>
      </c>
    </row>
    <row r="108" spans="1:5" s="2" customFormat="1" ht="97.5" customHeight="1">
      <c r="A108" s="67" t="s">
        <v>163</v>
      </c>
      <c r="B108" s="30">
        <f>B109</f>
        <v>72.2</v>
      </c>
      <c r="C108" s="30">
        <f>C109</f>
        <v>181.5</v>
      </c>
      <c r="D108" s="25">
        <f t="shared" si="4"/>
        <v>109.3</v>
      </c>
      <c r="E108" s="72">
        <f t="shared" si="5"/>
        <v>1.5138504155124652</v>
      </c>
    </row>
    <row r="109" spans="1:5" s="2" customFormat="1" ht="80.25" customHeight="1">
      <c r="A109" s="66" t="s">
        <v>160</v>
      </c>
      <c r="B109" s="29">
        <v>72.2</v>
      </c>
      <c r="C109" s="5">
        <v>181.5</v>
      </c>
      <c r="D109" s="7">
        <f t="shared" si="4"/>
        <v>109.3</v>
      </c>
      <c r="E109" s="71">
        <f t="shared" si="5"/>
        <v>1.5138504155124652</v>
      </c>
    </row>
    <row r="110" spans="1:5" s="2" customFormat="1" ht="36" customHeight="1">
      <c r="A110" s="37" t="s">
        <v>164</v>
      </c>
      <c r="B110" s="30">
        <f>B111+B113+B116</f>
        <v>859</v>
      </c>
      <c r="C110" s="30">
        <f>C111+C113+C116</f>
        <v>877.4</v>
      </c>
      <c r="D110" s="25">
        <f t="shared" si="2"/>
        <v>18.399999999999977</v>
      </c>
      <c r="E110" s="72">
        <f t="shared" si="3"/>
        <v>0.02142025611175783</v>
      </c>
    </row>
    <row r="111" spans="1:5" s="2" customFormat="1" ht="97.5" customHeight="1">
      <c r="A111" s="67" t="s">
        <v>161</v>
      </c>
      <c r="B111" s="30">
        <f>B112</f>
        <v>854.7</v>
      </c>
      <c r="C111" s="30">
        <f>C112</f>
        <v>873</v>
      </c>
      <c r="D111" s="25">
        <f t="shared" si="2"/>
        <v>18.299999999999955</v>
      </c>
      <c r="E111" s="72">
        <f t="shared" si="3"/>
        <v>0.021411021411021358</v>
      </c>
    </row>
    <row r="112" spans="1:5" s="2" customFormat="1" ht="65.25" customHeight="1">
      <c r="A112" s="68" t="s">
        <v>162</v>
      </c>
      <c r="B112" s="5">
        <v>854.7</v>
      </c>
      <c r="C112" s="5">
        <v>873</v>
      </c>
      <c r="D112" s="7">
        <f t="shared" si="2"/>
        <v>18.299999999999955</v>
      </c>
      <c r="E112" s="71">
        <f t="shared" si="3"/>
        <v>0.021411021411021358</v>
      </c>
    </row>
    <row r="113" spans="1:5" s="2" customFormat="1" ht="143.25" customHeight="1">
      <c r="A113" s="67" t="s">
        <v>142</v>
      </c>
      <c r="B113" s="30">
        <f>B114+B115</f>
        <v>3.5</v>
      </c>
      <c r="C113" s="30">
        <f>C114+C115</f>
        <v>4.4</v>
      </c>
      <c r="D113" s="7">
        <f t="shared" si="2"/>
        <v>0.9000000000000004</v>
      </c>
      <c r="E113" s="71">
        <f t="shared" si="3"/>
        <v>0.25714285714285723</v>
      </c>
    </row>
    <row r="114" spans="1:5" s="2" customFormat="1" ht="63" customHeight="1">
      <c r="A114" s="66" t="s">
        <v>144</v>
      </c>
      <c r="B114" s="29">
        <v>3</v>
      </c>
      <c r="C114" s="5">
        <v>0</v>
      </c>
      <c r="D114" s="7">
        <f t="shared" si="2"/>
        <v>-3</v>
      </c>
      <c r="E114" s="71">
        <f t="shared" si="3"/>
        <v>-1</v>
      </c>
    </row>
    <row r="115" spans="1:5" s="2" customFormat="1" ht="63" customHeight="1">
      <c r="A115" s="66" t="s">
        <v>144</v>
      </c>
      <c r="B115" s="29">
        <v>0.5</v>
      </c>
      <c r="C115" s="5">
        <v>4.4</v>
      </c>
      <c r="D115" s="7">
        <f t="shared" si="2"/>
        <v>3.9000000000000004</v>
      </c>
      <c r="E115" s="71">
        <f t="shared" si="3"/>
        <v>7.800000000000001</v>
      </c>
    </row>
    <row r="116" spans="1:5" s="2" customFormat="1" ht="80.25" customHeight="1">
      <c r="A116" s="66" t="s">
        <v>192</v>
      </c>
      <c r="B116" s="29">
        <v>0.8</v>
      </c>
      <c r="C116" s="29">
        <v>0</v>
      </c>
      <c r="D116" s="23">
        <f>C116-B116</f>
        <v>-0.8</v>
      </c>
      <c r="E116" s="71">
        <f>D116/B116</f>
        <v>-1</v>
      </c>
    </row>
    <row r="117" spans="1:5" s="2" customFormat="1" ht="113.25" customHeight="1">
      <c r="A117" s="21" t="s">
        <v>165</v>
      </c>
      <c r="B117" s="30">
        <f>B118</f>
        <v>0</v>
      </c>
      <c r="C117" s="30">
        <f>C118</f>
        <v>676.9</v>
      </c>
      <c r="D117" s="25">
        <f t="shared" si="2"/>
        <v>676.9</v>
      </c>
      <c r="E117" s="73" t="s">
        <v>194</v>
      </c>
    </row>
    <row r="118" spans="1:5" s="2" customFormat="1" ht="117" customHeight="1">
      <c r="A118" s="24" t="s">
        <v>165</v>
      </c>
      <c r="B118" s="5">
        <v>0</v>
      </c>
      <c r="C118" s="5">
        <v>676.9</v>
      </c>
      <c r="D118" s="7">
        <f t="shared" si="2"/>
        <v>676.9</v>
      </c>
      <c r="E118" s="73" t="s">
        <v>194</v>
      </c>
    </row>
    <row r="119" spans="1:5" s="2" customFormat="1" ht="24.75" customHeight="1">
      <c r="A119" s="13" t="s">
        <v>2</v>
      </c>
      <c r="B119" s="6">
        <f>B120</f>
        <v>7</v>
      </c>
      <c r="C119" s="6">
        <f>C120</f>
        <v>3361.2</v>
      </c>
      <c r="D119" s="7">
        <f t="shared" si="2"/>
        <v>3354.2</v>
      </c>
      <c r="E119" s="71">
        <f aca="true" t="shared" si="6" ref="E119:E179">D119/B119</f>
        <v>479.1714285714285</v>
      </c>
    </row>
    <row r="120" spans="1:5" s="2" customFormat="1" ht="21.75" customHeight="1">
      <c r="A120" s="9" t="s">
        <v>19</v>
      </c>
      <c r="B120" s="5">
        <f>B121+B123+B122</f>
        <v>7</v>
      </c>
      <c r="C120" s="5">
        <f>C121+C123</f>
        <v>3361.2</v>
      </c>
      <c r="D120" s="7">
        <f t="shared" si="2"/>
        <v>3354.2</v>
      </c>
      <c r="E120" s="71">
        <f t="shared" si="6"/>
        <v>479.1714285714285</v>
      </c>
    </row>
    <row r="121" spans="1:5" s="2" customFormat="1" ht="21.75" customHeight="1" hidden="1">
      <c r="A121" s="26" t="s">
        <v>139</v>
      </c>
      <c r="B121" s="5">
        <v>0</v>
      </c>
      <c r="C121" s="5">
        <v>0</v>
      </c>
      <c r="D121" s="7">
        <f t="shared" si="2"/>
        <v>0</v>
      </c>
      <c r="E121" s="71" t="e">
        <f t="shared" si="6"/>
        <v>#DIV/0!</v>
      </c>
    </row>
    <row r="122" spans="1:5" s="2" customFormat="1" ht="21.75" customHeight="1">
      <c r="A122" s="26" t="s">
        <v>139</v>
      </c>
      <c r="B122" s="5">
        <v>7</v>
      </c>
      <c r="C122" s="5">
        <v>0</v>
      </c>
      <c r="D122" s="7">
        <f t="shared" si="2"/>
        <v>-7</v>
      </c>
      <c r="E122" s="71">
        <f t="shared" si="6"/>
        <v>-1</v>
      </c>
    </row>
    <row r="123" spans="1:5" s="2" customFormat="1" ht="30.75" customHeight="1">
      <c r="A123" s="60" t="s">
        <v>140</v>
      </c>
      <c r="B123" s="5">
        <v>0</v>
      </c>
      <c r="C123" s="5">
        <v>3361.2</v>
      </c>
      <c r="D123" s="7">
        <f t="shared" si="2"/>
        <v>3361.2</v>
      </c>
      <c r="E123" s="73" t="s">
        <v>194</v>
      </c>
    </row>
    <row r="124" spans="1:5" s="2" customFormat="1" ht="27.75" customHeight="1">
      <c r="A124" s="13" t="s">
        <v>3</v>
      </c>
      <c r="B124" s="6">
        <f>B125+B200+B198</f>
        <v>556327.1</v>
      </c>
      <c r="C124" s="6">
        <f>C125+C200+C196+C198</f>
        <v>1041408.9999999999</v>
      </c>
      <c r="D124" s="7">
        <f t="shared" si="2"/>
        <v>485081.8999999999</v>
      </c>
      <c r="E124" s="71">
        <f t="shared" si="6"/>
        <v>0.8719364920385865</v>
      </c>
    </row>
    <row r="125" spans="1:5" s="2" customFormat="1" ht="34.5" customHeight="1">
      <c r="A125" s="9" t="s">
        <v>18</v>
      </c>
      <c r="B125" s="6">
        <f>B143+B166+B193+B142</f>
        <v>561181.1</v>
      </c>
      <c r="C125" s="6">
        <f>C143+C166+C193+C142</f>
        <v>1052443.7</v>
      </c>
      <c r="D125" s="7">
        <f t="shared" si="2"/>
        <v>491262.6</v>
      </c>
      <c r="E125" s="71">
        <f t="shared" si="6"/>
        <v>0.8754083129314226</v>
      </c>
    </row>
    <row r="126" spans="1:5" s="2" customFormat="1" ht="36" customHeight="1" hidden="1">
      <c r="A126" s="13" t="s">
        <v>21</v>
      </c>
      <c r="B126" s="7"/>
      <c r="C126" s="7"/>
      <c r="D126" s="7">
        <f t="shared" si="2"/>
        <v>0</v>
      </c>
      <c r="E126" s="71" t="e">
        <f t="shared" si="6"/>
        <v>#DIV/0!</v>
      </c>
    </row>
    <row r="127" spans="1:5" s="2" customFormat="1" ht="31.5" customHeight="1" hidden="1">
      <c r="A127" s="14" t="s">
        <v>27</v>
      </c>
      <c r="B127" s="7"/>
      <c r="C127" s="7"/>
      <c r="D127" s="7">
        <f t="shared" si="2"/>
        <v>0</v>
      </c>
      <c r="E127" s="71" t="e">
        <f t="shared" si="6"/>
        <v>#DIV/0!</v>
      </c>
    </row>
    <row r="128" spans="1:5" s="2" customFormat="1" ht="27" customHeight="1" hidden="1">
      <c r="A128" s="13" t="s">
        <v>22</v>
      </c>
      <c r="B128" s="7"/>
      <c r="C128" s="7"/>
      <c r="D128" s="7">
        <f t="shared" si="2"/>
        <v>0</v>
      </c>
      <c r="E128" s="71" t="e">
        <f t="shared" si="6"/>
        <v>#DIV/0!</v>
      </c>
    </row>
    <row r="129" spans="1:5" s="2" customFormat="1" ht="34.5" customHeight="1" hidden="1">
      <c r="A129" s="14" t="s">
        <v>26</v>
      </c>
      <c r="B129" s="7"/>
      <c r="C129" s="7"/>
      <c r="D129" s="7">
        <f t="shared" si="2"/>
        <v>0</v>
      </c>
      <c r="E129" s="71" t="e">
        <f t="shared" si="6"/>
        <v>#DIV/0!</v>
      </c>
    </row>
    <row r="130" spans="1:5" s="2" customFormat="1" ht="32.25" customHeight="1" hidden="1">
      <c r="A130" s="14" t="s">
        <v>23</v>
      </c>
      <c r="B130" s="7"/>
      <c r="C130" s="7"/>
      <c r="D130" s="7">
        <f t="shared" si="2"/>
        <v>0</v>
      </c>
      <c r="E130" s="71" t="e">
        <f t="shared" si="6"/>
        <v>#DIV/0!</v>
      </c>
    </row>
    <row r="131" spans="1:5" s="2" customFormat="1" ht="108.75" customHeight="1" hidden="1">
      <c r="A131" s="8" t="s">
        <v>33</v>
      </c>
      <c r="B131" s="7"/>
      <c r="C131" s="7"/>
      <c r="D131" s="7">
        <f t="shared" si="2"/>
        <v>0</v>
      </c>
      <c r="E131" s="71" t="e">
        <f t="shared" si="6"/>
        <v>#DIV/0!</v>
      </c>
    </row>
    <row r="132" spans="1:5" s="2" customFormat="1" ht="134.25" customHeight="1" hidden="1">
      <c r="A132" s="8" t="s">
        <v>32</v>
      </c>
      <c r="B132" s="7"/>
      <c r="C132" s="7"/>
      <c r="D132" s="7">
        <f t="shared" si="2"/>
        <v>0</v>
      </c>
      <c r="E132" s="71" t="e">
        <f t="shared" si="6"/>
        <v>#DIV/0!</v>
      </c>
    </row>
    <row r="133" spans="1:5" s="2" customFormat="1" ht="105" customHeight="1" hidden="1">
      <c r="A133" s="8" t="s">
        <v>34</v>
      </c>
      <c r="B133" s="7"/>
      <c r="C133" s="7"/>
      <c r="D133" s="7">
        <f t="shared" si="2"/>
        <v>0</v>
      </c>
      <c r="E133" s="71" t="e">
        <f t="shared" si="6"/>
        <v>#DIV/0!</v>
      </c>
    </row>
    <row r="134" spans="1:5" s="2" customFormat="1" ht="83.25" customHeight="1" hidden="1">
      <c r="A134" s="8" t="s">
        <v>30</v>
      </c>
      <c r="B134" s="7"/>
      <c r="C134" s="7"/>
      <c r="D134" s="7">
        <f t="shared" si="2"/>
        <v>0</v>
      </c>
      <c r="E134" s="71" t="e">
        <f t="shared" si="6"/>
        <v>#DIV/0!</v>
      </c>
    </row>
    <row r="135" spans="1:5" s="2" customFormat="1" ht="47.25" customHeight="1" hidden="1">
      <c r="A135" s="14" t="s">
        <v>25</v>
      </c>
      <c r="B135" s="7"/>
      <c r="C135" s="7"/>
      <c r="D135" s="7">
        <f t="shared" si="2"/>
        <v>0</v>
      </c>
      <c r="E135" s="71" t="e">
        <f t="shared" si="6"/>
        <v>#DIV/0!</v>
      </c>
    </row>
    <row r="136" spans="1:5" s="2" customFormat="1" ht="63" customHeight="1" hidden="1">
      <c r="A136" s="14" t="s">
        <v>28</v>
      </c>
      <c r="B136" s="7"/>
      <c r="C136" s="7"/>
      <c r="D136" s="7">
        <f t="shared" si="2"/>
        <v>0</v>
      </c>
      <c r="E136" s="71" t="e">
        <f t="shared" si="6"/>
        <v>#DIV/0!</v>
      </c>
    </row>
    <row r="137" spans="1:5" s="2" customFormat="1" ht="75.75" customHeight="1" hidden="1">
      <c r="A137" s="8" t="s">
        <v>29</v>
      </c>
      <c r="B137" s="7"/>
      <c r="C137" s="7"/>
      <c r="D137" s="7">
        <f t="shared" si="2"/>
        <v>0</v>
      </c>
      <c r="E137" s="71" t="e">
        <f t="shared" si="6"/>
        <v>#DIV/0!</v>
      </c>
    </row>
    <row r="138" spans="1:5" s="2" customFormat="1" ht="66" customHeight="1" hidden="1">
      <c r="A138" s="14" t="s">
        <v>24</v>
      </c>
      <c r="B138" s="7"/>
      <c r="C138" s="7"/>
      <c r="D138" s="7">
        <f t="shared" si="2"/>
        <v>0</v>
      </c>
      <c r="E138" s="71" t="e">
        <f t="shared" si="6"/>
        <v>#DIV/0!</v>
      </c>
    </row>
    <row r="139" spans="1:5" s="2" customFormat="1" ht="100.5" customHeight="1" hidden="1">
      <c r="A139" s="8" t="s">
        <v>31</v>
      </c>
      <c r="B139" s="7"/>
      <c r="C139" s="7"/>
      <c r="D139" s="7">
        <f t="shared" si="2"/>
        <v>0</v>
      </c>
      <c r="E139" s="71" t="e">
        <f t="shared" si="6"/>
        <v>#DIV/0!</v>
      </c>
    </row>
    <row r="140" spans="1:5" s="2" customFormat="1" ht="101.25" customHeight="1" hidden="1">
      <c r="A140" s="8" t="s">
        <v>35</v>
      </c>
      <c r="B140" s="7"/>
      <c r="C140" s="7"/>
      <c r="D140" s="7">
        <f aca="true" t="shared" si="7" ref="D140:D188">C140-B140</f>
        <v>0</v>
      </c>
      <c r="E140" s="71" t="e">
        <f t="shared" si="6"/>
        <v>#DIV/0!</v>
      </c>
    </row>
    <row r="141" spans="1:5" s="2" customFormat="1" ht="101.25" customHeight="1" hidden="1">
      <c r="A141" s="8" t="s">
        <v>36</v>
      </c>
      <c r="B141" s="7"/>
      <c r="C141" s="7"/>
      <c r="D141" s="7">
        <f t="shared" si="7"/>
        <v>0</v>
      </c>
      <c r="E141" s="71" t="e">
        <f t="shared" si="6"/>
        <v>#DIV/0!</v>
      </c>
    </row>
    <row r="142" spans="1:5" s="2" customFormat="1" ht="27" customHeight="1">
      <c r="A142" s="8" t="s">
        <v>183</v>
      </c>
      <c r="B142" s="7">
        <v>437</v>
      </c>
      <c r="C142" s="7">
        <v>0</v>
      </c>
      <c r="D142" s="7">
        <f t="shared" si="7"/>
        <v>-437</v>
      </c>
      <c r="E142" s="71">
        <f t="shared" si="6"/>
        <v>-1</v>
      </c>
    </row>
    <row r="143" spans="1:5" s="2" customFormat="1" ht="39" customHeight="1">
      <c r="A143" s="9" t="s">
        <v>46</v>
      </c>
      <c r="B143" s="6">
        <f>B145+B147+B148+B149+B150+B151+B152+B155+B156</f>
        <v>90382.09999999999</v>
      </c>
      <c r="C143" s="6">
        <f>C145+C147+C148+C149+C150+C151+C152+C155+C156</f>
        <v>569081.2</v>
      </c>
      <c r="D143" s="7">
        <f t="shared" si="7"/>
        <v>478699.1</v>
      </c>
      <c r="E143" s="71">
        <f t="shared" si="6"/>
        <v>5.296392759185724</v>
      </c>
    </row>
    <row r="144" spans="1:5" s="2" customFormat="1" ht="63" customHeight="1" hidden="1">
      <c r="A144" s="15" t="s">
        <v>119</v>
      </c>
      <c r="B144" s="5">
        <f>14209.3-14209.3</f>
        <v>0</v>
      </c>
      <c r="C144" s="5">
        <f>186333-186333</f>
        <v>0</v>
      </c>
      <c r="D144" s="7">
        <f t="shared" si="7"/>
        <v>0</v>
      </c>
      <c r="E144" s="71" t="e">
        <f t="shared" si="6"/>
        <v>#DIV/0!</v>
      </c>
    </row>
    <row r="145" spans="1:5" s="2" customFormat="1" ht="129.75" customHeight="1">
      <c r="A145" s="15" t="s">
        <v>135</v>
      </c>
      <c r="B145" s="5">
        <v>0</v>
      </c>
      <c r="C145" s="5">
        <v>22629.4</v>
      </c>
      <c r="D145" s="7">
        <f t="shared" si="7"/>
        <v>22629.4</v>
      </c>
      <c r="E145" s="73" t="s">
        <v>194</v>
      </c>
    </row>
    <row r="146" spans="1:5" s="2" customFormat="1" ht="96" customHeight="1" hidden="1">
      <c r="A146" s="15" t="s">
        <v>115</v>
      </c>
      <c r="B146" s="36">
        <f>47339.1-47339.1</f>
        <v>0</v>
      </c>
      <c r="C146" s="5">
        <v>0</v>
      </c>
      <c r="D146" s="7">
        <f t="shared" si="7"/>
        <v>0</v>
      </c>
      <c r="E146" s="71" t="e">
        <f t="shared" si="6"/>
        <v>#DIV/0!</v>
      </c>
    </row>
    <row r="147" spans="1:5" s="2" customFormat="1" ht="51" customHeight="1">
      <c r="A147" s="15" t="s">
        <v>146</v>
      </c>
      <c r="B147" s="5">
        <v>53154</v>
      </c>
      <c r="C147" s="5">
        <v>446150.2</v>
      </c>
      <c r="D147" s="7">
        <f t="shared" si="7"/>
        <v>392996.2</v>
      </c>
      <c r="E147" s="71">
        <f t="shared" si="6"/>
        <v>7.393539526658389</v>
      </c>
    </row>
    <row r="148" spans="1:5" s="2" customFormat="1" ht="123.75" customHeight="1">
      <c r="A148" s="15" t="s">
        <v>185</v>
      </c>
      <c r="B148" s="5">
        <v>106</v>
      </c>
      <c r="C148" s="5">
        <v>0</v>
      </c>
      <c r="D148" s="7">
        <f>C148-B148</f>
        <v>-106</v>
      </c>
      <c r="E148" s="71">
        <f t="shared" si="6"/>
        <v>-1</v>
      </c>
    </row>
    <row r="149" spans="1:5" s="2" customFormat="1" ht="67.5" customHeight="1">
      <c r="A149" s="15" t="s">
        <v>120</v>
      </c>
      <c r="B149" s="29">
        <v>9345.9</v>
      </c>
      <c r="C149" s="29">
        <v>10960.3</v>
      </c>
      <c r="D149" s="7">
        <f t="shared" si="7"/>
        <v>1614.3999999999996</v>
      </c>
      <c r="E149" s="71">
        <f t="shared" si="6"/>
        <v>0.172738848051017</v>
      </c>
    </row>
    <row r="150" spans="1:6" s="2" customFormat="1" ht="39" customHeight="1">
      <c r="A150" s="15" t="s">
        <v>48</v>
      </c>
      <c r="B150" s="29">
        <v>10101.6</v>
      </c>
      <c r="C150" s="29">
        <v>5002.6</v>
      </c>
      <c r="D150" s="7">
        <f t="shared" si="7"/>
        <v>-5099</v>
      </c>
      <c r="E150" s="71">
        <f t="shared" si="6"/>
        <v>-0.5047715213431535</v>
      </c>
      <c r="F150" s="19"/>
    </row>
    <row r="151" spans="1:6" s="2" customFormat="1" ht="62.25" customHeight="1">
      <c r="A151" s="15" t="s">
        <v>121</v>
      </c>
      <c r="B151" s="5">
        <v>324.7</v>
      </c>
      <c r="C151" s="5">
        <v>305.5</v>
      </c>
      <c r="D151" s="7">
        <f t="shared" si="7"/>
        <v>-19.19999999999999</v>
      </c>
      <c r="E151" s="71">
        <f t="shared" si="6"/>
        <v>-0.059131506005543545</v>
      </c>
      <c r="F151" s="19"/>
    </row>
    <row r="152" spans="1:6" s="2" customFormat="1" ht="41.25" customHeight="1">
      <c r="A152" s="9" t="s">
        <v>109</v>
      </c>
      <c r="B152" s="6">
        <f>B153+B154</f>
        <v>9948.4</v>
      </c>
      <c r="C152" s="6">
        <f>C153+C154</f>
        <v>2760.2</v>
      </c>
      <c r="D152" s="7">
        <f t="shared" si="7"/>
        <v>-7188.2</v>
      </c>
      <c r="E152" s="71">
        <f t="shared" si="6"/>
        <v>-0.722548349483334</v>
      </c>
      <c r="F152" s="19"/>
    </row>
    <row r="153" spans="1:5" s="2" customFormat="1" ht="66" customHeight="1">
      <c r="A153" s="15" t="s">
        <v>186</v>
      </c>
      <c r="B153" s="5">
        <v>9948.4</v>
      </c>
      <c r="C153" s="5">
        <v>0</v>
      </c>
      <c r="D153" s="7">
        <f t="shared" si="7"/>
        <v>-9948.4</v>
      </c>
      <c r="E153" s="71">
        <f t="shared" si="6"/>
        <v>-1</v>
      </c>
    </row>
    <row r="154" spans="1:5" s="2" customFormat="1" ht="69.75" customHeight="1">
      <c r="A154" s="15" t="s">
        <v>123</v>
      </c>
      <c r="B154" s="5">
        <v>0</v>
      </c>
      <c r="C154" s="5">
        <v>2760.2</v>
      </c>
      <c r="D154" s="7">
        <f t="shared" si="7"/>
        <v>2760.2</v>
      </c>
      <c r="E154" s="73" t="s">
        <v>194</v>
      </c>
    </row>
    <row r="155" spans="1:5" s="2" customFormat="1" ht="51" customHeight="1">
      <c r="A155" s="37" t="s">
        <v>131</v>
      </c>
      <c r="B155" s="30">
        <v>0</v>
      </c>
      <c r="C155" s="30">
        <v>25526.5</v>
      </c>
      <c r="D155" s="25">
        <f t="shared" si="7"/>
        <v>25526.5</v>
      </c>
      <c r="E155" s="73" t="s">
        <v>194</v>
      </c>
    </row>
    <row r="156" spans="1:5" s="2" customFormat="1" ht="27" customHeight="1">
      <c r="A156" s="9" t="s">
        <v>22</v>
      </c>
      <c r="B156" s="6">
        <f>SUM(B157:B165)</f>
        <v>7401.5</v>
      </c>
      <c r="C156" s="6">
        <f>SUM(C157:C165)</f>
        <v>55746.5</v>
      </c>
      <c r="D156" s="25">
        <f t="shared" si="7"/>
        <v>48345</v>
      </c>
      <c r="E156" s="72">
        <f t="shared" si="6"/>
        <v>6.53178409781801</v>
      </c>
    </row>
    <row r="157" spans="1:5" s="2" customFormat="1" ht="39" customHeight="1">
      <c r="A157" s="15" t="s">
        <v>45</v>
      </c>
      <c r="B157" s="29">
        <v>539.5</v>
      </c>
      <c r="C157" s="29">
        <v>0</v>
      </c>
      <c r="D157" s="7">
        <f t="shared" si="7"/>
        <v>-539.5</v>
      </c>
      <c r="E157" s="71">
        <f t="shared" si="6"/>
        <v>-1</v>
      </c>
    </row>
    <row r="158" spans="1:5" s="2" customFormat="1" ht="75" customHeight="1">
      <c r="A158" s="15" t="s">
        <v>122</v>
      </c>
      <c r="B158" s="5">
        <v>0</v>
      </c>
      <c r="C158" s="7">
        <v>11161.8</v>
      </c>
      <c r="D158" s="7">
        <f t="shared" si="7"/>
        <v>11161.8</v>
      </c>
      <c r="E158" s="73" t="s">
        <v>194</v>
      </c>
    </row>
    <row r="159" spans="1:5" s="2" customFormat="1" ht="79.5" customHeight="1">
      <c r="A159" s="15" t="s">
        <v>124</v>
      </c>
      <c r="B159" s="5">
        <v>5241.6</v>
      </c>
      <c r="C159" s="5">
        <v>6936.5</v>
      </c>
      <c r="D159" s="7">
        <f t="shared" si="7"/>
        <v>1694.8999999999996</v>
      </c>
      <c r="E159" s="71">
        <f t="shared" si="6"/>
        <v>0.3233554639804639</v>
      </c>
    </row>
    <row r="160" spans="1:5" s="2" customFormat="1" ht="45" customHeight="1">
      <c r="A160" s="15" t="s">
        <v>148</v>
      </c>
      <c r="B160" s="5">
        <v>1620.4</v>
      </c>
      <c r="C160" s="7">
        <v>0</v>
      </c>
      <c r="D160" s="7">
        <f t="shared" si="7"/>
        <v>-1620.4</v>
      </c>
      <c r="E160" s="71">
        <f t="shared" si="6"/>
        <v>-1</v>
      </c>
    </row>
    <row r="161" spans="1:5" s="2" customFormat="1" ht="49.5" customHeight="1">
      <c r="A161" s="15" t="s">
        <v>153</v>
      </c>
      <c r="B161" s="5">
        <v>0</v>
      </c>
      <c r="C161" s="7">
        <v>29392.7</v>
      </c>
      <c r="D161" s="7">
        <f t="shared" si="7"/>
        <v>29392.7</v>
      </c>
      <c r="E161" s="73" t="s">
        <v>194</v>
      </c>
    </row>
    <row r="162" spans="1:5" s="2" customFormat="1" ht="48" customHeight="1">
      <c r="A162" s="15" t="s">
        <v>154</v>
      </c>
      <c r="B162" s="5">
        <v>0</v>
      </c>
      <c r="C162" s="7">
        <v>650.9</v>
      </c>
      <c r="D162" s="7">
        <f t="shared" si="7"/>
        <v>650.9</v>
      </c>
      <c r="E162" s="73" t="s">
        <v>194</v>
      </c>
    </row>
    <row r="163" spans="1:5" s="2" customFormat="1" ht="66" customHeight="1">
      <c r="A163" s="15" t="s">
        <v>117</v>
      </c>
      <c r="B163" s="5">
        <v>0</v>
      </c>
      <c r="C163" s="7">
        <v>4436</v>
      </c>
      <c r="D163" s="7">
        <f t="shared" si="7"/>
        <v>4436</v>
      </c>
      <c r="E163" s="73" t="s">
        <v>194</v>
      </c>
    </row>
    <row r="164" spans="1:5" s="2" customFormat="1" ht="62.25" customHeight="1">
      <c r="A164" s="15" t="s">
        <v>125</v>
      </c>
      <c r="B164" s="5">
        <v>0</v>
      </c>
      <c r="C164" s="7">
        <v>3168.6</v>
      </c>
      <c r="D164" s="7">
        <f t="shared" si="7"/>
        <v>3168.6</v>
      </c>
      <c r="E164" s="73" t="s">
        <v>194</v>
      </c>
    </row>
    <row r="165" spans="1:5" s="2" customFormat="1" ht="42.75" customHeight="1">
      <c r="A165" s="15" t="s">
        <v>147</v>
      </c>
      <c r="B165" s="5">
        <v>0</v>
      </c>
      <c r="C165" s="7">
        <v>0</v>
      </c>
      <c r="D165" s="7">
        <f t="shared" si="7"/>
        <v>0</v>
      </c>
      <c r="E165" s="73" t="s">
        <v>194</v>
      </c>
    </row>
    <row r="166" spans="1:5" s="2" customFormat="1" ht="33" customHeight="1">
      <c r="A166" s="9" t="s">
        <v>41</v>
      </c>
      <c r="B166" s="6">
        <f>B171+B181+B184+B185+B186+B188+B189+B170</f>
        <v>469419</v>
      </c>
      <c r="C166" s="6">
        <f>C171+C181+C184+C185+C186+C188+C189+C170</f>
        <v>482999.99999999994</v>
      </c>
      <c r="D166" s="25">
        <f t="shared" si="7"/>
        <v>13580.999999999942</v>
      </c>
      <c r="E166" s="72">
        <f t="shared" si="6"/>
        <v>0.028931508950425826</v>
      </c>
    </row>
    <row r="167" spans="1:5" s="2" customFormat="1" ht="52.5" customHeight="1" hidden="1">
      <c r="A167" s="9" t="s">
        <v>51</v>
      </c>
      <c r="B167" s="6">
        <f>B168+B169</f>
        <v>0</v>
      </c>
      <c r="C167" s="6">
        <f>C168+C169</f>
        <v>0</v>
      </c>
      <c r="D167" s="7">
        <f t="shared" si="7"/>
        <v>0</v>
      </c>
      <c r="E167" s="71" t="e">
        <f t="shared" si="6"/>
        <v>#DIV/0!</v>
      </c>
    </row>
    <row r="168" spans="1:5" s="2" customFormat="1" ht="98.25" customHeight="1" hidden="1">
      <c r="A168" s="15" t="s">
        <v>104</v>
      </c>
      <c r="B168" s="5">
        <v>0</v>
      </c>
      <c r="C168" s="7">
        <f>17481-524-16957</f>
        <v>0</v>
      </c>
      <c r="D168" s="7">
        <f t="shared" si="7"/>
        <v>0</v>
      </c>
      <c r="E168" s="71" t="e">
        <f t="shared" si="6"/>
        <v>#DIV/0!</v>
      </c>
    </row>
    <row r="169" spans="1:5" s="2" customFormat="1" ht="98.25" customHeight="1" hidden="1">
      <c r="A169" s="15" t="s">
        <v>105</v>
      </c>
      <c r="B169" s="5">
        <v>0</v>
      </c>
      <c r="C169" s="5">
        <f>2224-2224</f>
        <v>0</v>
      </c>
      <c r="D169" s="7">
        <f t="shared" si="7"/>
        <v>0</v>
      </c>
      <c r="E169" s="71" t="e">
        <f t="shared" si="6"/>
        <v>#DIV/0!</v>
      </c>
    </row>
    <row r="170" spans="1:5" s="2" customFormat="1" ht="48.75" customHeight="1">
      <c r="A170" s="15" t="s">
        <v>51</v>
      </c>
      <c r="B170" s="5">
        <v>7843</v>
      </c>
      <c r="C170" s="5">
        <v>0</v>
      </c>
      <c r="D170" s="7">
        <f>C170-B170</f>
        <v>-7843</v>
      </c>
      <c r="E170" s="71">
        <f t="shared" si="6"/>
        <v>-1</v>
      </c>
    </row>
    <row r="171" spans="1:5" s="2" customFormat="1" ht="46.5">
      <c r="A171" s="9" t="s">
        <v>40</v>
      </c>
      <c r="B171" s="6">
        <f>B172+B173+B174+B175+B176+B177+B178+B179+B180</f>
        <v>4804.6</v>
      </c>
      <c r="C171" s="6">
        <f>C172+C173+C174+C175+C176+C177+C178+C179+C180</f>
        <v>6102.3</v>
      </c>
      <c r="D171" s="25">
        <f t="shared" si="7"/>
        <v>1297.6999999999998</v>
      </c>
      <c r="E171" s="72">
        <f t="shared" si="6"/>
        <v>0.27009532531324143</v>
      </c>
    </row>
    <row r="172" spans="1:5" s="2" customFormat="1" ht="62.25">
      <c r="A172" s="15" t="s">
        <v>49</v>
      </c>
      <c r="B172" s="27">
        <v>1144</v>
      </c>
      <c r="C172" s="27">
        <v>1167.5</v>
      </c>
      <c r="D172" s="7">
        <f t="shared" si="7"/>
        <v>23.5</v>
      </c>
      <c r="E172" s="71">
        <f t="shared" si="6"/>
        <v>0.02054195804195804</v>
      </c>
    </row>
    <row r="173" spans="1:5" s="2" customFormat="1" ht="80.25" customHeight="1">
      <c r="A173" s="15" t="s">
        <v>136</v>
      </c>
      <c r="B173" s="5">
        <v>7.6</v>
      </c>
      <c r="C173" s="5">
        <v>7.7</v>
      </c>
      <c r="D173" s="7">
        <f t="shared" si="7"/>
        <v>0.10000000000000053</v>
      </c>
      <c r="E173" s="71">
        <f t="shared" si="6"/>
        <v>0.013157894736842176</v>
      </c>
    </row>
    <row r="174" spans="1:5" s="2" customFormat="1" ht="89.25" customHeight="1">
      <c r="A174" s="15" t="s">
        <v>137</v>
      </c>
      <c r="B174" s="5">
        <v>1136.6</v>
      </c>
      <c r="C174" s="28">
        <v>1121</v>
      </c>
      <c r="D174" s="7">
        <f t="shared" si="7"/>
        <v>-15.599999999999909</v>
      </c>
      <c r="E174" s="71">
        <f t="shared" si="6"/>
        <v>-0.013725145169804602</v>
      </c>
    </row>
    <row r="175" spans="1:5" s="2" customFormat="1" ht="52.5" customHeight="1">
      <c r="A175" s="15" t="s">
        <v>127</v>
      </c>
      <c r="B175" s="28">
        <v>340.3</v>
      </c>
      <c r="C175" s="28">
        <v>515.5</v>
      </c>
      <c r="D175" s="7">
        <f t="shared" si="7"/>
        <v>175.2</v>
      </c>
      <c r="E175" s="71">
        <f t="shared" si="6"/>
        <v>0.5148398471936526</v>
      </c>
    </row>
    <row r="176" spans="1:5" s="2" customFormat="1" ht="72.75" customHeight="1">
      <c r="A176" s="15" t="s">
        <v>126</v>
      </c>
      <c r="B176" s="28">
        <v>1260</v>
      </c>
      <c r="C176" s="28">
        <v>1350</v>
      </c>
      <c r="D176" s="7">
        <f t="shared" si="7"/>
        <v>90</v>
      </c>
      <c r="E176" s="71">
        <f t="shared" si="6"/>
        <v>0.07142857142857142</v>
      </c>
    </row>
    <row r="177" spans="1:5" s="2" customFormat="1" ht="63.75" customHeight="1">
      <c r="A177" s="15" t="s">
        <v>43</v>
      </c>
      <c r="B177" s="28">
        <v>708</v>
      </c>
      <c r="C177" s="28">
        <f>671+724</f>
        <v>1395</v>
      </c>
      <c r="D177" s="7">
        <f t="shared" si="7"/>
        <v>687</v>
      </c>
      <c r="E177" s="71">
        <f t="shared" si="6"/>
        <v>0.9703389830508474</v>
      </c>
    </row>
    <row r="178" spans="1:5" s="2" customFormat="1" ht="72" customHeight="1">
      <c r="A178" s="15" t="s">
        <v>130</v>
      </c>
      <c r="B178" s="5">
        <v>83.1</v>
      </c>
      <c r="C178" s="5">
        <v>112.5</v>
      </c>
      <c r="D178" s="7">
        <f t="shared" si="7"/>
        <v>29.400000000000006</v>
      </c>
      <c r="E178" s="71">
        <f t="shared" si="6"/>
        <v>0.35379061371841164</v>
      </c>
    </row>
    <row r="179" spans="1:5" s="2" customFormat="1" ht="80.25" customHeight="1">
      <c r="A179" s="15" t="s">
        <v>52</v>
      </c>
      <c r="B179" s="5">
        <v>125</v>
      </c>
      <c r="C179" s="5">
        <v>188.1</v>
      </c>
      <c r="D179" s="7">
        <f t="shared" si="7"/>
        <v>63.099999999999994</v>
      </c>
      <c r="E179" s="71">
        <f t="shared" si="6"/>
        <v>0.5047999999999999</v>
      </c>
    </row>
    <row r="180" spans="1:5" s="2" customFormat="1" ht="80.25" customHeight="1">
      <c r="A180" s="15" t="s">
        <v>118</v>
      </c>
      <c r="B180" s="5">
        <v>0</v>
      </c>
      <c r="C180" s="5">
        <v>245</v>
      </c>
      <c r="D180" s="7">
        <f t="shared" si="7"/>
        <v>245</v>
      </c>
      <c r="E180" s="73" t="s">
        <v>194</v>
      </c>
    </row>
    <row r="181" spans="1:5" s="2" customFormat="1" ht="92.25" customHeight="1">
      <c r="A181" s="16" t="s">
        <v>50</v>
      </c>
      <c r="B181" s="6">
        <f>B182+B183</f>
        <v>9266.1</v>
      </c>
      <c r="C181" s="6">
        <f>C182+C183</f>
        <v>8915.3</v>
      </c>
      <c r="D181" s="25">
        <f t="shared" si="7"/>
        <v>-350.8000000000011</v>
      </c>
      <c r="E181" s="72">
        <f aca="true" t="shared" si="8" ref="E181:E208">D181/B181</f>
        <v>-0.037858430191774435</v>
      </c>
    </row>
    <row r="182" spans="1:5" s="2" customFormat="1" ht="128.25" customHeight="1">
      <c r="A182" s="15" t="s">
        <v>128</v>
      </c>
      <c r="B182" s="5">
        <v>8837.1</v>
      </c>
      <c r="C182" s="5">
        <v>8502.3</v>
      </c>
      <c r="D182" s="7">
        <f t="shared" si="7"/>
        <v>-334.8000000000011</v>
      </c>
      <c r="E182" s="71">
        <f t="shared" si="8"/>
        <v>-0.03788573174457696</v>
      </c>
    </row>
    <row r="183" spans="1:5" s="2" customFormat="1" ht="109.5" customHeight="1">
      <c r="A183" s="15" t="s">
        <v>129</v>
      </c>
      <c r="B183" s="5">
        <v>429</v>
      </c>
      <c r="C183" s="5">
        <v>413</v>
      </c>
      <c r="D183" s="7">
        <f t="shared" si="7"/>
        <v>-16</v>
      </c>
      <c r="E183" s="71">
        <f t="shared" si="8"/>
        <v>-0.037296037296037296</v>
      </c>
    </row>
    <row r="184" spans="1:5" s="2" customFormat="1" ht="68.25" customHeight="1">
      <c r="A184" s="15" t="s">
        <v>114</v>
      </c>
      <c r="B184" s="5">
        <v>0</v>
      </c>
      <c r="C184" s="7">
        <v>9684.4</v>
      </c>
      <c r="D184" s="7">
        <f t="shared" si="7"/>
        <v>9684.4</v>
      </c>
      <c r="E184" s="73" t="s">
        <v>194</v>
      </c>
    </row>
    <row r="185" spans="1:5" s="2" customFormat="1" ht="63.75" customHeight="1">
      <c r="A185" s="17" t="s">
        <v>106</v>
      </c>
      <c r="B185" s="5">
        <v>1859.7</v>
      </c>
      <c r="C185" s="7">
        <v>1822.4</v>
      </c>
      <c r="D185" s="7">
        <f t="shared" si="7"/>
        <v>-37.299999999999955</v>
      </c>
      <c r="E185" s="71">
        <f t="shared" si="8"/>
        <v>-0.020056998440608674</v>
      </c>
    </row>
    <row r="186" spans="1:5" s="2" customFormat="1" ht="69" customHeight="1">
      <c r="A186" s="17" t="s">
        <v>107</v>
      </c>
      <c r="B186" s="5">
        <v>300.7</v>
      </c>
      <c r="C186" s="5">
        <v>0</v>
      </c>
      <c r="D186" s="7">
        <f t="shared" si="7"/>
        <v>-300.7</v>
      </c>
      <c r="E186" s="71">
        <f t="shared" si="8"/>
        <v>-1</v>
      </c>
    </row>
    <row r="187" spans="1:5" s="2" customFormat="1" ht="69" customHeight="1" hidden="1">
      <c r="A187" s="17" t="s">
        <v>108</v>
      </c>
      <c r="B187" s="5"/>
      <c r="C187" s="5"/>
      <c r="D187" s="7">
        <f t="shared" si="7"/>
        <v>0</v>
      </c>
      <c r="E187" s="71" t="e">
        <f t="shared" si="8"/>
        <v>#DIV/0!</v>
      </c>
    </row>
    <row r="188" spans="1:5" s="2" customFormat="1" ht="117.75" customHeight="1">
      <c r="A188" s="18" t="s">
        <v>168</v>
      </c>
      <c r="B188" s="5">
        <v>9179.1</v>
      </c>
      <c r="C188" s="7">
        <v>10982.4</v>
      </c>
      <c r="D188" s="7">
        <f t="shared" si="7"/>
        <v>1803.2999999999993</v>
      </c>
      <c r="E188" s="71">
        <f t="shared" si="8"/>
        <v>0.196457169003497</v>
      </c>
    </row>
    <row r="189" spans="1:5" s="2" customFormat="1" ht="24.75" customHeight="1">
      <c r="A189" s="9" t="s">
        <v>20</v>
      </c>
      <c r="B189" s="6">
        <f>B190+B191+B192</f>
        <v>436165.8</v>
      </c>
      <c r="C189" s="6">
        <f>C190+C191+C192</f>
        <v>445493.19999999995</v>
      </c>
      <c r="D189" s="25">
        <f aca="true" t="shared" si="9" ref="D189:D208">C189-B189</f>
        <v>9327.399999999965</v>
      </c>
      <c r="E189" s="72">
        <f t="shared" si="8"/>
        <v>0.021384987085186335</v>
      </c>
    </row>
    <row r="190" spans="1:5" s="2" customFormat="1" ht="214.5" customHeight="1">
      <c r="A190" s="18" t="s">
        <v>132</v>
      </c>
      <c r="B190" s="5">
        <v>244245.8</v>
      </c>
      <c r="C190" s="5">
        <v>263869.8</v>
      </c>
      <c r="D190" s="7">
        <f t="shared" si="9"/>
        <v>19624</v>
      </c>
      <c r="E190" s="71">
        <f t="shared" si="8"/>
        <v>0.08034529150552436</v>
      </c>
    </row>
    <row r="191" spans="1:5" s="2" customFormat="1" ht="224.25" customHeight="1">
      <c r="A191" s="18" t="s">
        <v>133</v>
      </c>
      <c r="B191" s="5">
        <v>2629</v>
      </c>
      <c r="C191" s="5">
        <v>3039.3</v>
      </c>
      <c r="D191" s="7">
        <f t="shared" si="9"/>
        <v>410.3000000000002</v>
      </c>
      <c r="E191" s="71">
        <f t="shared" si="8"/>
        <v>0.15606694560669462</v>
      </c>
    </row>
    <row r="192" spans="1:5" s="2" customFormat="1" ht="216" customHeight="1">
      <c r="A192" s="18" t="s">
        <v>134</v>
      </c>
      <c r="B192" s="5">
        <v>189291</v>
      </c>
      <c r="C192" s="5">
        <v>178584.1</v>
      </c>
      <c r="D192" s="7">
        <f t="shared" si="9"/>
        <v>-10706.899999999994</v>
      </c>
      <c r="E192" s="71">
        <f t="shared" si="8"/>
        <v>-0.05656317521699391</v>
      </c>
    </row>
    <row r="193" spans="1:5" s="2" customFormat="1" ht="37.5" customHeight="1">
      <c r="A193" s="9" t="s">
        <v>110</v>
      </c>
      <c r="B193" s="6">
        <f>B194+B195</f>
        <v>943</v>
      </c>
      <c r="C193" s="6">
        <f>C194+C195</f>
        <v>362.5</v>
      </c>
      <c r="D193" s="7">
        <f t="shared" si="9"/>
        <v>-580.5</v>
      </c>
      <c r="E193" s="71">
        <f t="shared" si="8"/>
        <v>-0.6155885471898197</v>
      </c>
    </row>
    <row r="194" spans="1:5" s="2" customFormat="1" ht="111.75" customHeight="1">
      <c r="A194" s="49" t="s">
        <v>187</v>
      </c>
      <c r="B194" s="5">
        <v>943</v>
      </c>
      <c r="C194" s="5">
        <v>0</v>
      </c>
      <c r="D194" s="7">
        <f t="shared" si="9"/>
        <v>-943</v>
      </c>
      <c r="E194" s="71">
        <f t="shared" si="8"/>
        <v>-1</v>
      </c>
    </row>
    <row r="195" spans="1:5" s="2" customFormat="1" ht="97.5" customHeight="1">
      <c r="A195" s="49" t="s">
        <v>158</v>
      </c>
      <c r="B195" s="29">
        <v>0</v>
      </c>
      <c r="C195" s="29">
        <v>362.5</v>
      </c>
      <c r="D195" s="7">
        <f t="shared" si="9"/>
        <v>362.5</v>
      </c>
      <c r="E195" s="73" t="s">
        <v>194</v>
      </c>
    </row>
    <row r="196" spans="1:5" s="2" customFormat="1" ht="62.25" customHeight="1">
      <c r="A196" s="69" t="s">
        <v>190</v>
      </c>
      <c r="B196" s="29">
        <f>B197</f>
        <v>0</v>
      </c>
      <c r="C196" s="29">
        <f>C197</f>
        <v>-168.8</v>
      </c>
      <c r="D196" s="7">
        <f>C196-B196</f>
        <v>-168.8</v>
      </c>
      <c r="E196" s="73" t="s">
        <v>194</v>
      </c>
    </row>
    <row r="197" spans="1:5" s="2" customFormat="1" ht="102.75" customHeight="1">
      <c r="A197" s="49" t="s">
        <v>191</v>
      </c>
      <c r="B197" s="29">
        <v>0</v>
      </c>
      <c r="C197" s="29">
        <v>-168.8</v>
      </c>
      <c r="D197" s="7">
        <f>C197-B197</f>
        <v>-168.8</v>
      </c>
      <c r="E197" s="73" t="s">
        <v>194</v>
      </c>
    </row>
    <row r="198" spans="1:5" s="2" customFormat="1" ht="45.75" customHeight="1">
      <c r="A198" s="41" t="s">
        <v>188</v>
      </c>
      <c r="B198" s="30">
        <f>B199</f>
        <v>51.9</v>
      </c>
      <c r="C198" s="30">
        <f>C199</f>
        <v>0</v>
      </c>
      <c r="D198" s="25">
        <f>C198-B198</f>
        <v>-51.9</v>
      </c>
      <c r="E198" s="72">
        <f t="shared" si="8"/>
        <v>-1</v>
      </c>
    </row>
    <row r="199" spans="1:5" s="2" customFormat="1" ht="41.25" customHeight="1">
      <c r="A199" s="49" t="s">
        <v>189</v>
      </c>
      <c r="B199" s="29">
        <v>51.9</v>
      </c>
      <c r="C199" s="29">
        <v>0</v>
      </c>
      <c r="D199" s="7">
        <f>C199-B199</f>
        <v>-51.9</v>
      </c>
      <c r="E199" s="71">
        <f t="shared" si="8"/>
        <v>-1</v>
      </c>
    </row>
    <row r="200" spans="1:5" s="2" customFormat="1" ht="52.5" customHeight="1">
      <c r="A200" s="42" t="s">
        <v>149</v>
      </c>
      <c r="B200" s="30">
        <f>B201+B202+B203+B204+B205</f>
        <v>-4905.9</v>
      </c>
      <c r="C200" s="30">
        <f>C201+C202+C203+C204+C205</f>
        <v>-10865.9</v>
      </c>
      <c r="D200" s="25">
        <f t="shared" si="9"/>
        <v>-5960</v>
      </c>
      <c r="E200" s="72">
        <f t="shared" si="8"/>
        <v>1.2148637355021505</v>
      </c>
    </row>
    <row r="201" spans="1:5" s="2" customFormat="1" ht="52.5" customHeight="1">
      <c r="A201" s="49" t="s">
        <v>150</v>
      </c>
      <c r="B201" s="29">
        <v>-87.9</v>
      </c>
      <c r="C201" s="29">
        <v>-136.1</v>
      </c>
      <c r="D201" s="7">
        <f t="shared" si="9"/>
        <v>-48.19999999999999</v>
      </c>
      <c r="E201" s="71">
        <f t="shared" si="8"/>
        <v>0.5483503981797495</v>
      </c>
    </row>
    <row r="202" spans="1:5" s="2" customFormat="1" ht="52.5" customHeight="1">
      <c r="A202" s="49" t="s">
        <v>152</v>
      </c>
      <c r="B202" s="29">
        <v>0</v>
      </c>
      <c r="C202" s="29">
        <v>-1285.6</v>
      </c>
      <c r="D202" s="7">
        <f t="shared" si="9"/>
        <v>-1285.6</v>
      </c>
      <c r="E202" s="73" t="s">
        <v>194</v>
      </c>
    </row>
    <row r="203" spans="1:5" s="2" customFormat="1" ht="83.25" customHeight="1">
      <c r="A203" s="49" t="s">
        <v>151</v>
      </c>
      <c r="B203" s="29">
        <v>-2124.7</v>
      </c>
      <c r="C203" s="29">
        <v>-966.6</v>
      </c>
      <c r="D203" s="7">
        <f t="shared" si="9"/>
        <v>1158.1</v>
      </c>
      <c r="E203" s="71">
        <f t="shared" si="8"/>
        <v>-0.5450651856732716</v>
      </c>
    </row>
    <row r="204" spans="1:5" s="2" customFormat="1" ht="52.5" customHeight="1">
      <c r="A204" s="49" t="s">
        <v>150</v>
      </c>
      <c r="B204" s="29">
        <v>-2458.8</v>
      </c>
      <c r="C204" s="29">
        <v>-8107.3</v>
      </c>
      <c r="D204" s="7">
        <f t="shared" si="9"/>
        <v>-5648.5</v>
      </c>
      <c r="E204" s="71">
        <f t="shared" si="8"/>
        <v>2.2972588254433055</v>
      </c>
    </row>
    <row r="205" spans="1:5" s="2" customFormat="1" ht="52.5" customHeight="1">
      <c r="A205" s="49" t="s">
        <v>150</v>
      </c>
      <c r="B205" s="29">
        <v>-234.5</v>
      </c>
      <c r="C205" s="29">
        <v>-370.3</v>
      </c>
      <c r="D205" s="7">
        <f t="shared" si="9"/>
        <v>-135.8</v>
      </c>
      <c r="E205" s="71">
        <f t="shared" si="8"/>
        <v>0.5791044776119404</v>
      </c>
    </row>
    <row r="206" spans="1:5" ht="24" customHeight="1">
      <c r="A206" s="70" t="s">
        <v>6</v>
      </c>
      <c r="B206" s="6">
        <f>B6+B124</f>
        <v>997970.6000000001</v>
      </c>
      <c r="C206" s="6">
        <f>C6+C124</f>
        <v>1717198.7999999998</v>
      </c>
      <c r="D206" s="25">
        <f t="shared" si="9"/>
        <v>719228.1999999997</v>
      </c>
      <c r="E206" s="72">
        <f t="shared" si="8"/>
        <v>0.7206907698483298</v>
      </c>
    </row>
    <row r="207" spans="1:5" ht="30" customHeight="1">
      <c r="A207" s="18" t="s">
        <v>7</v>
      </c>
      <c r="B207" s="5">
        <f>SUM(B124)</f>
        <v>556327.1</v>
      </c>
      <c r="C207" s="5">
        <f>SUM(C124)</f>
        <v>1041408.9999999999</v>
      </c>
      <c r="D207" s="7">
        <f t="shared" si="9"/>
        <v>485081.8999999999</v>
      </c>
      <c r="E207" s="71">
        <f t="shared" si="8"/>
        <v>0.8719364920385865</v>
      </c>
    </row>
    <row r="208" spans="1:5" ht="30.75" customHeight="1">
      <c r="A208" s="70" t="s">
        <v>8</v>
      </c>
      <c r="B208" s="6">
        <f>B206</f>
        <v>997970.6000000001</v>
      </c>
      <c r="C208" s="6">
        <f>C206</f>
        <v>1717198.7999999998</v>
      </c>
      <c r="D208" s="25">
        <f t="shared" si="9"/>
        <v>719228.1999999997</v>
      </c>
      <c r="E208" s="72">
        <f t="shared" si="8"/>
        <v>0.7206907698483298</v>
      </c>
    </row>
    <row r="209" spans="2:5" ht="18">
      <c r="B209" s="34"/>
      <c r="C209" s="34"/>
      <c r="D209" s="34"/>
      <c r="E209" s="35"/>
    </row>
    <row r="210" ht="18">
      <c r="E210" s="31"/>
    </row>
    <row r="211" ht="18">
      <c r="E211" s="31"/>
    </row>
    <row r="212" ht="18">
      <c r="E212" s="31"/>
    </row>
    <row r="213" ht="16.5" customHeight="1">
      <c r="E213" s="31"/>
    </row>
    <row r="214" ht="18">
      <c r="E214" s="31"/>
    </row>
    <row r="215" ht="18">
      <c r="E215" s="31"/>
    </row>
    <row r="216" ht="18">
      <c r="E216" s="31"/>
    </row>
    <row r="217" ht="16.5" customHeight="1">
      <c r="E217" s="31"/>
    </row>
    <row r="218" ht="38.25" customHeight="1">
      <c r="E218" s="31"/>
    </row>
    <row r="219" ht="16.5" customHeight="1">
      <c r="E219" s="31"/>
    </row>
    <row r="220" ht="28.5" customHeight="1">
      <c r="E220" s="31"/>
    </row>
    <row r="221" ht="21" customHeight="1">
      <c r="E221" s="31"/>
    </row>
    <row r="222" ht="20.25" customHeight="1">
      <c r="E222" s="31"/>
    </row>
    <row r="223" ht="18.75" customHeight="1">
      <c r="E223" s="31"/>
    </row>
    <row r="224" ht="21" customHeight="1">
      <c r="E224" s="31"/>
    </row>
    <row r="225" ht="17.25" customHeight="1">
      <c r="E225" s="31"/>
    </row>
    <row r="226" ht="17.25" customHeight="1">
      <c r="E226" s="31"/>
    </row>
    <row r="227" ht="18">
      <c r="E227" s="31"/>
    </row>
    <row r="228" ht="18">
      <c r="E228" s="31"/>
    </row>
    <row r="229" ht="17.25" customHeight="1">
      <c r="E229" s="31"/>
    </row>
    <row r="230" ht="17.25" customHeight="1">
      <c r="E230" s="31"/>
    </row>
    <row r="231" ht="18">
      <c r="E231" s="31"/>
    </row>
    <row r="232" ht="17.25" customHeight="1">
      <c r="E232" s="31"/>
    </row>
    <row r="233" ht="18">
      <c r="E233" s="31"/>
    </row>
    <row r="234" ht="18">
      <c r="E234" s="31"/>
    </row>
    <row r="235" ht="18">
      <c r="E235" s="31"/>
    </row>
    <row r="236" ht="18">
      <c r="E236" s="31"/>
    </row>
    <row r="237" ht="18">
      <c r="E237" s="31"/>
    </row>
    <row r="238" ht="18">
      <c r="E238" s="31"/>
    </row>
    <row r="239" ht="18">
      <c r="E239" s="31"/>
    </row>
    <row r="240" ht="18">
      <c r="E240" s="31"/>
    </row>
    <row r="241" ht="18">
      <c r="E241" s="31"/>
    </row>
    <row r="242" ht="18">
      <c r="E242" s="31"/>
    </row>
    <row r="243" ht="18">
      <c r="E243" s="31"/>
    </row>
    <row r="244" ht="18">
      <c r="E244" s="31"/>
    </row>
    <row r="245" ht="18">
      <c r="E245" s="31"/>
    </row>
    <row r="246" ht="18">
      <c r="E246" s="31"/>
    </row>
    <row r="247" ht="18">
      <c r="E247" s="31"/>
    </row>
    <row r="248" ht="18">
      <c r="E248" s="31"/>
    </row>
    <row r="249" ht="18">
      <c r="E249" s="31"/>
    </row>
    <row r="250" ht="28.5" customHeight="1">
      <c r="E250" s="31"/>
    </row>
    <row r="251" ht="22.5" customHeight="1">
      <c r="E251" s="31"/>
    </row>
    <row r="252" ht="18">
      <c r="E252" s="31"/>
    </row>
    <row r="253" ht="18">
      <c r="E253" s="31"/>
    </row>
    <row r="254" ht="18">
      <c r="E254" s="31"/>
    </row>
    <row r="255" ht="18">
      <c r="E255" s="31"/>
    </row>
    <row r="256" ht="18">
      <c r="E256" s="31"/>
    </row>
    <row r="257" ht="18">
      <c r="E257" s="31"/>
    </row>
    <row r="258" ht="18">
      <c r="E258" s="31"/>
    </row>
    <row r="259" ht="18">
      <c r="E259" s="31"/>
    </row>
    <row r="260" ht="18">
      <c r="E260" s="31"/>
    </row>
    <row r="261" ht="18">
      <c r="E261" s="31"/>
    </row>
    <row r="262" ht="18">
      <c r="E262" s="31"/>
    </row>
    <row r="263" ht="18">
      <c r="E263" s="31"/>
    </row>
    <row r="264" ht="18">
      <c r="E264" s="31"/>
    </row>
    <row r="265" ht="18">
      <c r="E265" s="31"/>
    </row>
    <row r="266" ht="18">
      <c r="E266" s="31"/>
    </row>
    <row r="267" ht="25.5" customHeight="1">
      <c r="E267" s="31"/>
    </row>
    <row r="268" ht="39" customHeight="1">
      <c r="E268" s="31"/>
    </row>
    <row r="269" ht="13.5" customHeight="1">
      <c r="E269" s="31"/>
    </row>
    <row r="270" ht="18">
      <c r="E270" s="31"/>
    </row>
    <row r="271" ht="18">
      <c r="E271" s="31"/>
    </row>
    <row r="272" ht="18">
      <c r="E272" s="31"/>
    </row>
    <row r="273" ht="18">
      <c r="E273" s="31"/>
    </row>
    <row r="274" ht="18">
      <c r="E274" s="31"/>
    </row>
    <row r="275" ht="18">
      <c r="E275" s="31"/>
    </row>
    <row r="276" ht="18">
      <c r="E276" s="31"/>
    </row>
    <row r="277" ht="72" customHeight="1">
      <c r="E277" s="31"/>
    </row>
    <row r="278" ht="18">
      <c r="E278" s="31"/>
    </row>
    <row r="279" ht="18">
      <c r="E279" s="31"/>
    </row>
    <row r="280" ht="18">
      <c r="E280" s="31"/>
    </row>
    <row r="281" ht="18">
      <c r="E281" s="31"/>
    </row>
    <row r="282" ht="18">
      <c r="E282" s="31"/>
    </row>
    <row r="283" ht="18">
      <c r="E283" s="31"/>
    </row>
    <row r="284" ht="18">
      <c r="E284" s="31"/>
    </row>
    <row r="285" ht="18">
      <c r="E285" s="31"/>
    </row>
    <row r="286" ht="18">
      <c r="E286" s="31"/>
    </row>
    <row r="287" ht="18">
      <c r="E287" s="31"/>
    </row>
    <row r="288" ht="18">
      <c r="E288" s="31"/>
    </row>
    <row r="289" ht="18">
      <c r="E289" s="31"/>
    </row>
    <row r="290" ht="18">
      <c r="E290" s="31"/>
    </row>
    <row r="291" ht="18">
      <c r="E291" s="31"/>
    </row>
    <row r="292" ht="18">
      <c r="E292" s="31"/>
    </row>
    <row r="293" ht="72.75" customHeight="1">
      <c r="E293" s="31"/>
    </row>
    <row r="294" ht="18">
      <c r="E294" s="31"/>
    </row>
    <row r="295" ht="18">
      <c r="E295" s="31"/>
    </row>
    <row r="296" ht="18">
      <c r="E296" s="31"/>
    </row>
    <row r="297" ht="18">
      <c r="E297" s="31"/>
    </row>
    <row r="298" ht="18">
      <c r="E298" s="31"/>
    </row>
    <row r="299" ht="18">
      <c r="E299" s="31"/>
    </row>
    <row r="300" ht="18">
      <c r="E300" s="31"/>
    </row>
    <row r="301" ht="18">
      <c r="E301" s="31"/>
    </row>
    <row r="302" ht="18">
      <c r="E302" s="31"/>
    </row>
    <row r="303" ht="60" customHeight="1">
      <c r="E303" s="31"/>
    </row>
    <row r="304" ht="28.5" customHeight="1">
      <c r="E304" s="31"/>
    </row>
    <row r="305" ht="18">
      <c r="E305" s="31"/>
    </row>
    <row r="306" ht="18">
      <c r="E306" s="31"/>
    </row>
    <row r="307" ht="18">
      <c r="E307" s="31"/>
    </row>
    <row r="308" ht="18">
      <c r="E308" s="31"/>
    </row>
    <row r="309" ht="18">
      <c r="E309" s="31"/>
    </row>
    <row r="310" ht="18">
      <c r="E310" s="31"/>
    </row>
    <row r="311" ht="18">
      <c r="E311" s="31"/>
    </row>
    <row r="312" ht="18">
      <c r="E312" s="31"/>
    </row>
    <row r="313" ht="18">
      <c r="E313" s="31"/>
    </row>
    <row r="314" ht="18">
      <c r="E314" s="31"/>
    </row>
    <row r="315" ht="18">
      <c r="E315" s="31"/>
    </row>
    <row r="316" ht="18">
      <c r="E316" s="31"/>
    </row>
    <row r="317" ht="18">
      <c r="E317" s="31"/>
    </row>
    <row r="318" ht="18">
      <c r="E318" s="31"/>
    </row>
    <row r="319" ht="18">
      <c r="E319" s="31"/>
    </row>
    <row r="320" ht="18">
      <c r="E320" s="31"/>
    </row>
    <row r="321" ht="28.5" customHeight="1">
      <c r="E321" s="31"/>
    </row>
    <row r="322" ht="18">
      <c r="E322" s="31"/>
    </row>
    <row r="323" ht="18">
      <c r="E323" s="31"/>
    </row>
    <row r="324" ht="18">
      <c r="E324" s="31"/>
    </row>
    <row r="325" ht="18" customHeight="1">
      <c r="E325" s="31"/>
    </row>
    <row r="326" ht="20.25" customHeight="1">
      <c r="E326" s="31"/>
    </row>
    <row r="327" ht="13.5" customHeight="1">
      <c r="E327" s="31"/>
    </row>
    <row r="328" ht="15" customHeight="1">
      <c r="E328" s="31"/>
    </row>
    <row r="330" ht="21.75" customHeight="1"/>
    <row r="331" ht="11.25" customHeight="1"/>
    <row r="332" ht="12.75" customHeight="1"/>
    <row r="333" ht="18.75" customHeight="1"/>
    <row r="334" ht="15.75" customHeight="1"/>
    <row r="335" ht="22.5" customHeight="1"/>
  </sheetData>
  <sheetProtection/>
  <mergeCells count="5">
    <mergeCell ref="A3:A4"/>
    <mergeCell ref="B3:B4"/>
    <mergeCell ref="C3:C4"/>
    <mergeCell ref="D3:E3"/>
    <mergeCell ref="A1:E1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Пашкевич Юлия Васильевна</cp:lastModifiedBy>
  <cp:lastPrinted>2023-05-16T12:17:37Z</cp:lastPrinted>
  <dcterms:created xsi:type="dcterms:W3CDTF">1999-10-28T10:18:25Z</dcterms:created>
  <dcterms:modified xsi:type="dcterms:W3CDTF">2023-07-12T09:42:18Z</dcterms:modified>
  <cp:category/>
  <cp:version/>
  <cp:contentType/>
  <cp:contentStatus/>
</cp:coreProperties>
</file>