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40" windowWidth="23250" windowHeight="13170"/>
  </bookViews>
  <sheets>
    <sheet name="Лист 1" sheetId="2" r:id="rId1"/>
  </sheets>
  <definedNames>
    <definedName name="_xlnm.Print_Titles" localSheetId="0">'Лист 1'!$3:$4</definedName>
  </definedNames>
  <calcPr calcId="145621"/>
</workbook>
</file>

<file path=xl/calcChain.xml><?xml version="1.0" encoding="utf-8"?>
<calcChain xmlns="http://schemas.openxmlformats.org/spreadsheetml/2006/main">
  <c r="F59" i="2" l="1"/>
  <c r="J59" i="2" s="1"/>
  <c r="E59" i="2"/>
  <c r="I8" i="2" l="1"/>
  <c r="I11" i="2"/>
  <c r="I12" i="2"/>
  <c r="I13" i="2"/>
  <c r="I15" i="2"/>
  <c r="I19" i="2"/>
  <c r="I20" i="2"/>
  <c r="I22" i="2"/>
  <c r="I23" i="2"/>
  <c r="I25" i="2"/>
  <c r="I28" i="2"/>
  <c r="I30" i="2"/>
  <c r="I34" i="2"/>
  <c r="I36" i="2"/>
  <c r="I38" i="2"/>
  <c r="I39" i="2"/>
  <c r="I40" i="2"/>
  <c r="I41" i="2"/>
  <c r="I42" i="2"/>
  <c r="I43" i="2"/>
  <c r="I45" i="2"/>
  <c r="I46" i="2"/>
  <c r="I47" i="2"/>
  <c r="I50" i="2"/>
  <c r="I51" i="2"/>
  <c r="I53" i="2"/>
  <c r="I55" i="2"/>
  <c r="I58" i="2"/>
  <c r="I60" i="2"/>
  <c r="I62" i="2"/>
  <c r="I66" i="2"/>
  <c r="I67" i="2"/>
  <c r="I68" i="2"/>
  <c r="I69" i="2"/>
  <c r="I73" i="2"/>
  <c r="I77" i="2"/>
  <c r="I78" i="2"/>
  <c r="I81" i="2"/>
  <c r="I84" i="2"/>
  <c r="I85" i="2"/>
  <c r="I88" i="2"/>
  <c r="I92" i="2"/>
  <c r="I95" i="2"/>
  <c r="I99" i="2"/>
  <c r="I103" i="2"/>
  <c r="I105" i="2"/>
  <c r="I107" i="2"/>
  <c r="I109" i="2"/>
  <c r="I110" i="2"/>
  <c r="I111" i="2"/>
  <c r="I112" i="2"/>
  <c r="I115" i="2"/>
  <c r="I117" i="2"/>
  <c r="I120" i="2"/>
  <c r="I122" i="2"/>
  <c r="I125" i="2"/>
  <c r="I128" i="2"/>
  <c r="I131" i="2"/>
  <c r="I135" i="2"/>
  <c r="I136" i="2"/>
  <c r="I139" i="2"/>
  <c r="I140" i="2"/>
  <c r="I145" i="2"/>
  <c r="I148" i="2"/>
  <c r="I150" i="2"/>
  <c r="I152" i="2"/>
  <c r="I154" i="2"/>
  <c r="I156" i="2"/>
  <c r="I160" i="2"/>
  <c r="I164" i="2"/>
  <c r="I165" i="2"/>
  <c r="I167" i="2"/>
  <c r="I170" i="2"/>
  <c r="I171" i="2"/>
  <c r="I172" i="2"/>
  <c r="I175" i="2"/>
  <c r="I178" i="2"/>
  <c r="I180" i="2"/>
  <c r="I181" i="2"/>
  <c r="I182" i="2"/>
  <c r="I184" i="2"/>
  <c r="I185" i="2"/>
  <c r="I186" i="2"/>
  <c r="I187" i="2"/>
  <c r="I188" i="2"/>
  <c r="I189" i="2"/>
  <c r="I190" i="2"/>
  <c r="I192" i="2"/>
  <c r="I193" i="2"/>
  <c r="I194" i="2"/>
  <c r="I196" i="2"/>
  <c r="I200" i="2"/>
  <c r="I202" i="2"/>
  <c r="I205" i="2"/>
  <c r="I207" i="2"/>
  <c r="I210" i="2"/>
  <c r="I212" i="2"/>
  <c r="I217" i="2"/>
  <c r="I218" i="2"/>
  <c r="I221" i="2"/>
  <c r="I222" i="2"/>
  <c r="I223" i="2"/>
  <c r="I226" i="2"/>
  <c r="I230" i="2"/>
  <c r="I233" i="2"/>
  <c r="I235" i="2"/>
  <c r="I237" i="2"/>
  <c r="I240" i="2"/>
  <c r="I244" i="2"/>
  <c r="I248" i="2"/>
  <c r="I249" i="2"/>
  <c r="I250" i="2"/>
  <c r="I251" i="2"/>
  <c r="I253" i="2"/>
  <c r="I257" i="2"/>
  <c r="I258" i="2"/>
  <c r="I259" i="2"/>
  <c r="I260" i="2"/>
  <c r="I261" i="2"/>
  <c r="I262" i="2"/>
  <c r="I263" i="2"/>
  <c r="I264" i="2"/>
  <c r="I265" i="2"/>
  <c r="I267" i="2"/>
  <c r="I269" i="2"/>
  <c r="I271" i="2"/>
  <c r="I275" i="2"/>
  <c r="I276" i="2"/>
  <c r="I277" i="2"/>
  <c r="I281" i="2"/>
  <c r="I284" i="2"/>
  <c r="I285" i="2"/>
  <c r="I287" i="2"/>
  <c r="I288" i="2"/>
  <c r="I289" i="2"/>
  <c r="I291" i="2"/>
  <c r="I292" i="2"/>
  <c r="I293" i="2"/>
  <c r="I294" i="2"/>
  <c r="I296" i="2"/>
  <c r="I297" i="2"/>
  <c r="I298" i="2"/>
  <c r="I300" i="2"/>
  <c r="I301" i="2"/>
  <c r="H8" i="2"/>
  <c r="H11" i="2"/>
  <c r="H12" i="2"/>
  <c r="H13" i="2"/>
  <c r="H15" i="2"/>
  <c r="H19" i="2"/>
  <c r="H20" i="2"/>
  <c r="H22" i="2"/>
  <c r="H23" i="2"/>
  <c r="H25" i="2"/>
  <c r="H28" i="2"/>
  <c r="H30" i="2"/>
  <c r="H34" i="2"/>
  <c r="H36" i="2"/>
  <c r="H38" i="2"/>
  <c r="H39" i="2"/>
  <c r="H40" i="2"/>
  <c r="H41" i="2"/>
  <c r="H42" i="2"/>
  <c r="H43" i="2"/>
  <c r="H45" i="2"/>
  <c r="H46" i="2"/>
  <c r="H47" i="2"/>
  <c r="H48" i="2"/>
  <c r="H50" i="2"/>
  <c r="H51" i="2"/>
  <c r="H53" i="2"/>
  <c r="H55" i="2"/>
  <c r="H58" i="2"/>
  <c r="H59" i="2"/>
  <c r="H60" i="2"/>
  <c r="H62" i="2"/>
  <c r="H65" i="2"/>
  <c r="H66" i="2"/>
  <c r="H67" i="2"/>
  <c r="H68" i="2"/>
  <c r="H69" i="2"/>
  <c r="H73" i="2"/>
  <c r="H77" i="2"/>
  <c r="H78" i="2"/>
  <c r="H81" i="2"/>
  <c r="H84" i="2"/>
  <c r="H85" i="2"/>
  <c r="H88" i="2"/>
  <c r="H92" i="2"/>
  <c r="H95" i="2"/>
  <c r="H99" i="2"/>
  <c r="H103" i="2"/>
  <c r="H105" i="2"/>
  <c r="H107" i="2"/>
  <c r="H109" i="2"/>
  <c r="H110" i="2"/>
  <c r="H111" i="2"/>
  <c r="H112" i="2"/>
  <c r="H115" i="2"/>
  <c r="H117" i="2"/>
  <c r="H120" i="2"/>
  <c r="H122" i="2"/>
  <c r="H125" i="2"/>
  <c r="H128" i="2"/>
  <c r="H131" i="2"/>
  <c r="H135" i="2"/>
  <c r="H136" i="2"/>
  <c r="H139" i="2"/>
  <c r="H140" i="2"/>
  <c r="H144" i="2"/>
  <c r="H145" i="2"/>
  <c r="H148" i="2"/>
  <c r="H150" i="2"/>
  <c r="H152" i="2"/>
  <c r="H154" i="2"/>
  <c r="H156" i="2"/>
  <c r="H157" i="2"/>
  <c r="H160" i="2"/>
  <c r="H164" i="2"/>
  <c r="H165" i="2"/>
  <c r="H167" i="2"/>
  <c r="H170" i="2"/>
  <c r="H171" i="2"/>
  <c r="H172" i="2"/>
  <c r="H175" i="2"/>
  <c r="H178" i="2"/>
  <c r="H180" i="2"/>
  <c r="H181" i="2"/>
  <c r="H182" i="2"/>
  <c r="H184" i="2"/>
  <c r="H185" i="2"/>
  <c r="H186" i="2"/>
  <c r="H187" i="2"/>
  <c r="H188" i="2"/>
  <c r="H189" i="2"/>
  <c r="H190" i="2"/>
  <c r="H192" i="2"/>
  <c r="H193" i="2"/>
  <c r="H194" i="2"/>
  <c r="H196" i="2"/>
  <c r="H200" i="2"/>
  <c r="H202" i="2"/>
  <c r="H205" i="2"/>
  <c r="H207" i="2"/>
  <c r="H210" i="2"/>
  <c r="H212" i="2"/>
  <c r="H217" i="2"/>
  <c r="H218" i="2"/>
  <c r="H221" i="2"/>
  <c r="H222" i="2"/>
  <c r="H223" i="2"/>
  <c r="H226" i="2"/>
  <c r="H230" i="2"/>
  <c r="H233" i="2"/>
  <c r="H235" i="2"/>
  <c r="H237" i="2"/>
  <c r="H240" i="2"/>
  <c r="H244" i="2"/>
  <c r="H248" i="2"/>
  <c r="H249" i="2"/>
  <c r="H250" i="2"/>
  <c r="H251" i="2"/>
  <c r="H253" i="2"/>
  <c r="H257" i="2"/>
  <c r="H258" i="2"/>
  <c r="H259" i="2"/>
  <c r="H260" i="2"/>
  <c r="H261" i="2"/>
  <c r="H262" i="2"/>
  <c r="H263" i="2"/>
  <c r="H264" i="2"/>
  <c r="H265" i="2"/>
  <c r="H267" i="2"/>
  <c r="H269" i="2"/>
  <c r="H271" i="2"/>
  <c r="H275" i="2"/>
  <c r="H276" i="2"/>
  <c r="H277" i="2"/>
  <c r="H281" i="2"/>
  <c r="H284" i="2"/>
  <c r="H285" i="2"/>
  <c r="H287" i="2"/>
  <c r="H288" i="2"/>
  <c r="H289" i="2"/>
  <c r="H291" i="2"/>
  <c r="H292" i="2"/>
  <c r="H293" i="2"/>
  <c r="H294" i="2"/>
  <c r="H296" i="2"/>
  <c r="H297" i="2"/>
  <c r="H298" i="2"/>
  <c r="H300" i="2"/>
  <c r="H301" i="2"/>
  <c r="G34" i="2"/>
  <c r="G36" i="2"/>
  <c r="G38" i="2"/>
  <c r="G39" i="2"/>
  <c r="G40" i="2"/>
  <c r="G41" i="2"/>
  <c r="G42" i="2"/>
  <c r="G43" i="2"/>
  <c r="G45" i="2"/>
  <c r="G46" i="2"/>
  <c r="G47" i="2"/>
  <c r="G48" i="2"/>
  <c r="G50" i="2"/>
  <c r="G51" i="2"/>
  <c r="G53" i="2"/>
  <c r="G55" i="2"/>
  <c r="G58" i="2"/>
  <c r="G60" i="2"/>
  <c r="G62" i="2"/>
  <c r="G66" i="2"/>
  <c r="G67" i="2"/>
  <c r="G68" i="2"/>
  <c r="G69" i="2"/>
  <c r="G73" i="2"/>
  <c r="G77" i="2"/>
  <c r="G78" i="2"/>
  <c r="G81" i="2"/>
  <c r="G84" i="2"/>
  <c r="G85" i="2"/>
  <c r="G88" i="2"/>
  <c r="G92" i="2"/>
  <c r="G95" i="2"/>
  <c r="G99" i="2"/>
  <c r="G103" i="2"/>
  <c r="G105" i="2"/>
  <c r="G107" i="2"/>
  <c r="G109" i="2"/>
  <c r="G110" i="2"/>
  <c r="G111" i="2"/>
  <c r="G112" i="2"/>
  <c r="G115" i="2"/>
  <c r="G117" i="2"/>
  <c r="G120" i="2"/>
  <c r="G122" i="2"/>
  <c r="G125" i="2"/>
  <c r="G128" i="2"/>
  <c r="G131" i="2"/>
  <c r="G135" i="2"/>
  <c r="G136" i="2"/>
  <c r="G139" i="2"/>
  <c r="G140" i="2"/>
  <c r="G145" i="2"/>
  <c r="G148" i="2"/>
  <c r="G150" i="2"/>
  <c r="G152" i="2"/>
  <c r="G154" i="2"/>
  <c r="G156" i="2"/>
  <c r="G157" i="2"/>
  <c r="G160" i="2"/>
  <c r="G164" i="2"/>
  <c r="G165" i="2"/>
  <c r="G167" i="2"/>
  <c r="G170" i="2"/>
  <c r="G171" i="2"/>
  <c r="G172" i="2"/>
  <c r="G175" i="2"/>
  <c r="G178" i="2"/>
  <c r="G180" i="2"/>
  <c r="G181" i="2"/>
  <c r="G182" i="2"/>
  <c r="G184" i="2"/>
  <c r="G185" i="2"/>
  <c r="G186" i="2"/>
  <c r="G187" i="2"/>
  <c r="G188" i="2"/>
  <c r="G189" i="2"/>
  <c r="G190" i="2"/>
  <c r="G192" i="2"/>
  <c r="G193" i="2"/>
  <c r="G194" i="2"/>
  <c r="G196" i="2"/>
  <c r="G200" i="2"/>
  <c r="G202" i="2"/>
  <c r="G205" i="2"/>
  <c r="G207" i="2"/>
  <c r="G210" i="2"/>
  <c r="G212" i="2"/>
  <c r="G217" i="2"/>
  <c r="G218" i="2"/>
  <c r="G221" i="2"/>
  <c r="G222" i="2"/>
  <c r="G223" i="2"/>
  <c r="G226" i="2"/>
  <c r="G230" i="2"/>
  <c r="G233" i="2"/>
  <c r="G235" i="2"/>
  <c r="G237" i="2"/>
  <c r="G240" i="2"/>
  <c r="G244" i="2"/>
  <c r="G248" i="2"/>
  <c r="G249" i="2"/>
  <c r="G250" i="2"/>
  <c r="G251" i="2"/>
  <c r="G253" i="2"/>
  <c r="G257" i="2"/>
  <c r="G258" i="2"/>
  <c r="G259" i="2"/>
  <c r="G260" i="2"/>
  <c r="G261" i="2"/>
  <c r="G262" i="2"/>
  <c r="G263" i="2"/>
  <c r="G264" i="2"/>
  <c r="G265" i="2"/>
  <c r="G267" i="2"/>
  <c r="G269" i="2"/>
  <c r="G271" i="2"/>
  <c r="G275" i="2"/>
  <c r="G276" i="2"/>
  <c r="G277" i="2"/>
  <c r="G281" i="2"/>
  <c r="G284" i="2"/>
  <c r="G285" i="2"/>
  <c r="G286" i="2"/>
  <c r="G287" i="2"/>
  <c r="G288" i="2"/>
  <c r="G289" i="2"/>
  <c r="G291" i="2"/>
  <c r="G292" i="2"/>
  <c r="G293" i="2"/>
  <c r="G294" i="2"/>
  <c r="G296" i="2"/>
  <c r="G297" i="2"/>
  <c r="G298" i="2"/>
  <c r="G300" i="2"/>
  <c r="G301" i="2"/>
  <c r="G8" i="2"/>
  <c r="G11" i="2"/>
  <c r="G12" i="2"/>
  <c r="G13" i="2"/>
  <c r="G15" i="2"/>
  <c r="G19" i="2"/>
  <c r="G20" i="2"/>
  <c r="G22" i="2"/>
  <c r="G23" i="2"/>
  <c r="G25" i="2"/>
  <c r="G28" i="2"/>
  <c r="G30" i="2"/>
  <c r="J157" i="2"/>
  <c r="F144" i="2"/>
  <c r="J144" i="2" s="1"/>
  <c r="E144" i="2"/>
  <c r="E44" i="2"/>
  <c r="J48" i="2"/>
  <c r="F299" i="2"/>
  <c r="J299" i="2" s="1"/>
  <c r="E299" i="2"/>
  <c r="H299" i="2" s="1"/>
  <c r="D299" i="2"/>
  <c r="G299" i="2" s="1"/>
  <c r="F290" i="2"/>
  <c r="J290" i="2" s="1"/>
  <c r="E290" i="2"/>
  <c r="H290" i="2" s="1"/>
  <c r="D290" i="2"/>
  <c r="G290" i="2" s="1"/>
  <c r="F286" i="2"/>
  <c r="J286" i="2" s="1"/>
  <c r="E286" i="2"/>
  <c r="H286" i="2" s="1"/>
  <c r="D286" i="2"/>
  <c r="D283" i="2" s="1"/>
  <c r="D295" i="2" l="1"/>
  <c r="I299" i="2"/>
  <c r="D302" i="2"/>
  <c r="I290" i="2"/>
  <c r="I286" i="2"/>
  <c r="D280" i="2"/>
  <c r="D279" i="2" s="1"/>
  <c r="F256" i="2"/>
  <c r="E256" i="2"/>
  <c r="H256" i="2" s="1"/>
  <c r="D256" i="2"/>
  <c r="G256" i="2" s="1"/>
  <c r="D191" i="2"/>
  <c r="F169" i="2"/>
  <c r="E169" i="2"/>
  <c r="H169" i="2" s="1"/>
  <c r="F155" i="2"/>
  <c r="E155" i="2"/>
  <c r="D155" i="2"/>
  <c r="D44" i="2"/>
  <c r="D52" i="2"/>
  <c r="F18" i="2"/>
  <c r="E18" i="2"/>
  <c r="H18" i="2" s="1"/>
  <c r="D18" i="2"/>
  <c r="G18" i="2" s="1"/>
  <c r="I256" i="2" l="1"/>
  <c r="D255" i="2"/>
  <c r="J169" i="2"/>
  <c r="D153" i="2"/>
  <c r="G155" i="2"/>
  <c r="E153" i="2"/>
  <c r="H155" i="2"/>
  <c r="J155" i="2"/>
  <c r="I155" i="2"/>
  <c r="J18" i="2"/>
  <c r="I18" i="2"/>
  <c r="D278" i="2"/>
  <c r="F274" i="2"/>
  <c r="E274" i="2"/>
  <c r="H274" i="2" s="1"/>
  <c r="D274" i="2"/>
  <c r="D270" i="2"/>
  <c r="D268" i="2"/>
  <c r="D266" i="2"/>
  <c r="D252" i="2"/>
  <c r="D247" i="2"/>
  <c r="D243" i="2"/>
  <c r="D239" i="2"/>
  <c r="D236" i="2"/>
  <c r="D234" i="2"/>
  <c r="D232" i="2"/>
  <c r="D229" i="2"/>
  <c r="D225" i="2"/>
  <c r="D220" i="2"/>
  <c r="F216" i="2"/>
  <c r="E216" i="2"/>
  <c r="H216" i="2" s="1"/>
  <c r="D216" i="2"/>
  <c r="D211" i="2"/>
  <c r="D209" i="2"/>
  <c r="D206" i="2"/>
  <c r="D204" i="2"/>
  <c r="D201" i="2"/>
  <c r="D199" i="2"/>
  <c r="F191" i="2"/>
  <c r="G191" i="2" s="1"/>
  <c r="E191" i="2"/>
  <c r="H191" i="2" s="1"/>
  <c r="D195" i="2"/>
  <c r="F183" i="2"/>
  <c r="E183" i="2"/>
  <c r="H183" i="2" s="1"/>
  <c r="D183" i="2"/>
  <c r="G183" i="2" s="1"/>
  <c r="F179" i="2"/>
  <c r="E179" i="2"/>
  <c r="H179" i="2" s="1"/>
  <c r="D179" i="2"/>
  <c r="G179" i="2" s="1"/>
  <c r="D174" i="2"/>
  <c r="F149" i="2"/>
  <c r="E149" i="2"/>
  <c r="F151" i="2"/>
  <c r="E151" i="2"/>
  <c r="H151" i="2" s="1"/>
  <c r="D169" i="2"/>
  <c r="I169" i="2" s="1"/>
  <c r="D166" i="2"/>
  <c r="D163" i="2"/>
  <c r="F159" i="2"/>
  <c r="E159" i="2"/>
  <c r="D159" i="2"/>
  <c r="D151" i="2"/>
  <c r="D149" i="2"/>
  <c r="D144" i="2"/>
  <c r="D138" i="2"/>
  <c r="D134" i="2"/>
  <c r="D130" i="2"/>
  <c r="D127" i="2"/>
  <c r="D124" i="2"/>
  <c r="D121" i="2"/>
  <c r="D119" i="2"/>
  <c r="D116" i="2"/>
  <c r="D114" i="2"/>
  <c r="D246" i="2" l="1"/>
  <c r="D254" i="2"/>
  <c r="D273" i="2"/>
  <c r="G274" i="2"/>
  <c r="J274" i="2"/>
  <c r="I274" i="2"/>
  <c r="D242" i="2"/>
  <c r="D238" i="2"/>
  <c r="D228" i="2"/>
  <c r="J216" i="2"/>
  <c r="I216" i="2"/>
  <c r="D219" i="2"/>
  <c r="D215" i="2"/>
  <c r="G216" i="2"/>
  <c r="D224" i="2"/>
  <c r="D203" i="2"/>
  <c r="J179" i="2"/>
  <c r="I179" i="2"/>
  <c r="J183" i="2"/>
  <c r="I183" i="2"/>
  <c r="D173" i="2"/>
  <c r="I191" i="2"/>
  <c r="J191" i="2"/>
  <c r="D168" i="2"/>
  <c r="G169" i="2"/>
  <c r="J149" i="2"/>
  <c r="I149" i="2"/>
  <c r="D143" i="2"/>
  <c r="G144" i="2"/>
  <c r="I144" i="2"/>
  <c r="I151" i="2"/>
  <c r="J151" i="2"/>
  <c r="H149" i="2"/>
  <c r="G151" i="2"/>
  <c r="F158" i="2"/>
  <c r="I158" i="2" s="1"/>
  <c r="I159" i="2"/>
  <c r="G149" i="2"/>
  <c r="D158" i="2"/>
  <c r="G159" i="2"/>
  <c r="E158" i="2"/>
  <c r="H159" i="2"/>
  <c r="D133" i="2"/>
  <c r="D137" i="2"/>
  <c r="D123" i="2"/>
  <c r="D129" i="2"/>
  <c r="D113" i="2"/>
  <c r="D126" i="2"/>
  <c r="D118" i="2"/>
  <c r="D208" i="2"/>
  <c r="D132" i="2"/>
  <c r="D147" i="2"/>
  <c r="D231" i="2"/>
  <c r="D177" i="2"/>
  <c r="D198" i="2"/>
  <c r="D108" i="2"/>
  <c r="D102" i="2"/>
  <c r="D104" i="2"/>
  <c r="D106" i="2"/>
  <c r="D272" i="2" l="1"/>
  <c r="D245" i="2"/>
  <c r="D241" i="2"/>
  <c r="D227" i="2"/>
  <c r="D214" i="2"/>
  <c r="D197" i="2"/>
  <c r="D162" i="2"/>
  <c r="D176" i="2"/>
  <c r="D142" i="2"/>
  <c r="D146" i="2"/>
  <c r="H158" i="2"/>
  <c r="G158" i="2"/>
  <c r="D161" i="2"/>
  <c r="D101" i="2"/>
  <c r="D213" i="2" l="1"/>
  <c r="D141" i="2"/>
  <c r="D100" i="2"/>
  <c r="D98" i="2"/>
  <c r="D94" i="2"/>
  <c r="D91" i="2"/>
  <c r="D87" i="2"/>
  <c r="D83" i="2"/>
  <c r="D80" i="2"/>
  <c r="F76" i="2"/>
  <c r="E76" i="2"/>
  <c r="H76" i="2" s="1"/>
  <c r="D76" i="2"/>
  <c r="D72" i="2"/>
  <c r="D65" i="2"/>
  <c r="D61" i="2"/>
  <c r="D59" i="2"/>
  <c r="D54" i="2"/>
  <c r="D49" i="2"/>
  <c r="F37" i="2"/>
  <c r="E37" i="2"/>
  <c r="H37" i="2" s="1"/>
  <c r="F35" i="2"/>
  <c r="E35" i="2"/>
  <c r="H35" i="2" s="1"/>
  <c r="D37" i="2"/>
  <c r="G37" i="2" s="1"/>
  <c r="D35" i="2"/>
  <c r="D27" i="2"/>
  <c r="D29" i="2"/>
  <c r="D97" i="2" l="1"/>
  <c r="D93" i="2"/>
  <c r="D90" i="2"/>
  <c r="D71" i="2"/>
  <c r="D75" i="2"/>
  <c r="G76" i="2"/>
  <c r="D82" i="2"/>
  <c r="J76" i="2"/>
  <c r="I76" i="2"/>
  <c r="D79" i="2"/>
  <c r="D86" i="2"/>
  <c r="D33" i="2"/>
  <c r="G35" i="2"/>
  <c r="D64" i="2"/>
  <c r="I65" i="2"/>
  <c r="G65" i="2"/>
  <c r="J35" i="2"/>
  <c r="I35" i="2"/>
  <c r="J37" i="2"/>
  <c r="I37" i="2"/>
  <c r="D57" i="2"/>
  <c r="G59" i="2"/>
  <c r="I59" i="2"/>
  <c r="D56" i="2"/>
  <c r="D32" i="2"/>
  <c r="D26" i="2"/>
  <c r="D24" i="2"/>
  <c r="F21" i="2"/>
  <c r="E21" i="2"/>
  <c r="H21" i="2" s="1"/>
  <c r="D21" i="2"/>
  <c r="D14" i="2"/>
  <c r="D10" i="2"/>
  <c r="D7" i="2"/>
  <c r="D96" i="2" l="1"/>
  <c r="D89" i="2"/>
  <c r="D74" i="2"/>
  <c r="D63" i="2"/>
  <c r="D17" i="2"/>
  <c r="G21" i="2"/>
  <c r="I21" i="2"/>
  <c r="D6" i="2"/>
  <c r="G24" i="2"/>
  <c r="J21" i="2"/>
  <c r="D9" i="2"/>
  <c r="E295" i="2"/>
  <c r="J301" i="2"/>
  <c r="J298" i="2"/>
  <c r="J285" i="2"/>
  <c r="J287" i="2"/>
  <c r="J288" i="2"/>
  <c r="J289" i="2"/>
  <c r="J291" i="2"/>
  <c r="J292" i="2"/>
  <c r="J293" i="2"/>
  <c r="J294" i="2"/>
  <c r="J284" i="2"/>
  <c r="J281" i="2"/>
  <c r="J248" i="2"/>
  <c r="J249" i="2"/>
  <c r="J250" i="2"/>
  <c r="J251" i="2"/>
  <c r="J253" i="2"/>
  <c r="J257" i="2"/>
  <c r="J258" i="2"/>
  <c r="J259" i="2"/>
  <c r="J260" i="2"/>
  <c r="J261" i="2"/>
  <c r="J262" i="2"/>
  <c r="J263" i="2"/>
  <c r="J264" i="2"/>
  <c r="J265" i="2"/>
  <c r="J267" i="2"/>
  <c r="J269" i="2"/>
  <c r="J271" i="2"/>
  <c r="J275" i="2"/>
  <c r="J276" i="2"/>
  <c r="J277" i="2"/>
  <c r="F270" i="2"/>
  <c r="E270" i="2"/>
  <c r="H270" i="2" s="1"/>
  <c r="F268" i="2"/>
  <c r="E268" i="2"/>
  <c r="H268" i="2" s="1"/>
  <c r="F266" i="2"/>
  <c r="E266" i="2"/>
  <c r="H266" i="2" s="1"/>
  <c r="F255" i="2"/>
  <c r="E255" i="2"/>
  <c r="E252" i="2"/>
  <c r="F252" i="2"/>
  <c r="E247" i="2"/>
  <c r="J244" i="2"/>
  <c r="E243" i="2"/>
  <c r="F243" i="2"/>
  <c r="J230" i="2"/>
  <c r="J233" i="2"/>
  <c r="J235" i="2"/>
  <c r="J237" i="2"/>
  <c r="J240" i="2"/>
  <c r="F234" i="2"/>
  <c r="E234" i="2"/>
  <c r="H234" i="2" s="1"/>
  <c r="F229" i="2"/>
  <c r="E229" i="2"/>
  <c r="J217" i="2"/>
  <c r="J218" i="2"/>
  <c r="J221" i="2"/>
  <c r="J222" i="2"/>
  <c r="J223" i="2"/>
  <c r="J226" i="2"/>
  <c r="E220" i="2"/>
  <c r="J200" i="2"/>
  <c r="J202" i="2"/>
  <c r="J205" i="2"/>
  <c r="J207" i="2"/>
  <c r="J210" i="2"/>
  <c r="J212" i="2"/>
  <c r="F211" i="2"/>
  <c r="E211" i="2"/>
  <c r="H211" i="2" s="1"/>
  <c r="F206" i="2"/>
  <c r="E206" i="2"/>
  <c r="H206" i="2" s="1"/>
  <c r="E204" i="2"/>
  <c r="F204" i="2"/>
  <c r="J164" i="2"/>
  <c r="J165" i="2"/>
  <c r="J167" i="2"/>
  <c r="J170" i="2"/>
  <c r="J171" i="2"/>
  <c r="J172" i="2"/>
  <c r="J175" i="2"/>
  <c r="J178" i="2"/>
  <c r="J180" i="2"/>
  <c r="J181" i="2"/>
  <c r="J182" i="2"/>
  <c r="J184" i="2"/>
  <c r="J185" i="2"/>
  <c r="J186" i="2"/>
  <c r="J187" i="2"/>
  <c r="J188" i="2"/>
  <c r="J189" i="2"/>
  <c r="J190" i="2"/>
  <c r="J192" i="2"/>
  <c r="J193" i="2"/>
  <c r="J194" i="2"/>
  <c r="J196" i="2"/>
  <c r="E177" i="2"/>
  <c r="E174" i="2"/>
  <c r="F174" i="2"/>
  <c r="F166" i="2"/>
  <c r="E166" i="2"/>
  <c r="H166" i="2" s="1"/>
  <c r="J145" i="2"/>
  <c r="J148" i="2"/>
  <c r="J150" i="2"/>
  <c r="J152" i="2"/>
  <c r="J154" i="2"/>
  <c r="J156" i="2"/>
  <c r="F147" i="2"/>
  <c r="E147" i="2"/>
  <c r="E138" i="2"/>
  <c r="J135" i="2"/>
  <c r="J136" i="2"/>
  <c r="J139" i="2"/>
  <c r="J140" i="2"/>
  <c r="E134" i="2"/>
  <c r="J103" i="2"/>
  <c r="J105" i="2"/>
  <c r="J107" i="2"/>
  <c r="J109" i="2"/>
  <c r="J110" i="2"/>
  <c r="J111" i="2"/>
  <c r="J112" i="2"/>
  <c r="J115" i="2"/>
  <c r="J117" i="2"/>
  <c r="J120" i="2"/>
  <c r="J122" i="2"/>
  <c r="J125" i="2"/>
  <c r="J128" i="2"/>
  <c r="J131" i="2"/>
  <c r="F127" i="2"/>
  <c r="E127" i="2"/>
  <c r="E116" i="2"/>
  <c r="H116" i="2" s="1"/>
  <c r="F116" i="2"/>
  <c r="F114" i="2"/>
  <c r="E114" i="2"/>
  <c r="H114" i="2" s="1"/>
  <c r="E108" i="2"/>
  <c r="F104" i="2"/>
  <c r="E104" i="2"/>
  <c r="H104" i="2" s="1"/>
  <c r="E102" i="2"/>
  <c r="F102" i="2"/>
  <c r="J92" i="2"/>
  <c r="J95" i="2"/>
  <c r="F91" i="2"/>
  <c r="E91" i="2"/>
  <c r="J73" i="2"/>
  <c r="J77" i="2"/>
  <c r="J78" i="2"/>
  <c r="J81" i="2"/>
  <c r="J84" i="2"/>
  <c r="J85" i="2"/>
  <c r="J88" i="2"/>
  <c r="J34" i="2"/>
  <c r="J36" i="2"/>
  <c r="J38" i="2"/>
  <c r="J39" i="2"/>
  <c r="J40" i="2"/>
  <c r="J41" i="2"/>
  <c r="J42" i="2"/>
  <c r="J43" i="2"/>
  <c r="J45" i="2"/>
  <c r="J46" i="2"/>
  <c r="J47" i="2"/>
  <c r="J50" i="2"/>
  <c r="J51" i="2"/>
  <c r="J53" i="2"/>
  <c r="J55" i="2"/>
  <c r="J58" i="2"/>
  <c r="J60" i="2"/>
  <c r="J62" i="2"/>
  <c r="J66" i="2"/>
  <c r="J67" i="2"/>
  <c r="J68" i="2"/>
  <c r="J69" i="2"/>
  <c r="F87" i="2"/>
  <c r="E87" i="2"/>
  <c r="E83" i="2"/>
  <c r="F83" i="2"/>
  <c r="F75" i="2"/>
  <c r="I75" i="2" s="1"/>
  <c r="E75" i="2"/>
  <c r="F33" i="2"/>
  <c r="I33" i="2" s="1"/>
  <c r="E64" i="2"/>
  <c r="F61" i="2"/>
  <c r="E61" i="2"/>
  <c r="H61" i="2" s="1"/>
  <c r="E57" i="2"/>
  <c r="E52" i="2"/>
  <c r="F52" i="2"/>
  <c r="E49" i="2"/>
  <c r="E33" i="2"/>
  <c r="H33" i="2" s="1"/>
  <c r="J8" i="2"/>
  <c r="J11" i="2"/>
  <c r="J12" i="2"/>
  <c r="J13" i="2"/>
  <c r="J15" i="2"/>
  <c r="J19" i="2"/>
  <c r="J20" i="2"/>
  <c r="J22" i="2"/>
  <c r="J23" i="2"/>
  <c r="J25" i="2"/>
  <c r="J28" i="2"/>
  <c r="J30" i="2"/>
  <c r="E29" i="2"/>
  <c r="H29" i="2" s="1"/>
  <c r="F29" i="2"/>
  <c r="F24" i="2"/>
  <c r="I24" i="2" s="1"/>
  <c r="E24" i="2"/>
  <c r="H24" i="2" s="1"/>
  <c r="E10" i="2"/>
  <c r="F14" i="2"/>
  <c r="I14" i="2" s="1"/>
  <c r="E14" i="2"/>
  <c r="I268" i="2" l="1"/>
  <c r="G268" i="2"/>
  <c r="I270" i="2"/>
  <c r="G270" i="2"/>
  <c r="I252" i="2"/>
  <c r="G252" i="2"/>
  <c r="H252" i="2"/>
  <c r="E254" i="2"/>
  <c r="H255" i="2"/>
  <c r="I255" i="2"/>
  <c r="G255" i="2"/>
  <c r="I266" i="2"/>
  <c r="G266" i="2"/>
  <c r="E242" i="2"/>
  <c r="H243" i="2"/>
  <c r="I243" i="2"/>
  <c r="G243" i="2"/>
  <c r="E228" i="2"/>
  <c r="H229" i="2"/>
  <c r="I229" i="2"/>
  <c r="G229" i="2"/>
  <c r="I234" i="2"/>
  <c r="G234" i="2"/>
  <c r="I206" i="2"/>
  <c r="G206" i="2"/>
  <c r="I211" i="2"/>
  <c r="G211" i="2"/>
  <c r="F203" i="2"/>
  <c r="I204" i="2"/>
  <c r="G204" i="2"/>
  <c r="H204" i="2"/>
  <c r="I166" i="2"/>
  <c r="G166" i="2"/>
  <c r="I174" i="2"/>
  <c r="G174" i="2"/>
  <c r="E173" i="2"/>
  <c r="H174" i="2"/>
  <c r="I147" i="2"/>
  <c r="G147" i="2"/>
  <c r="H147" i="2"/>
  <c r="I127" i="2"/>
  <c r="G127" i="2"/>
  <c r="I102" i="2"/>
  <c r="G102" i="2"/>
  <c r="E126" i="2"/>
  <c r="H127" i="2"/>
  <c r="H102" i="2"/>
  <c r="I114" i="2"/>
  <c r="G114" i="2"/>
  <c r="I104" i="2"/>
  <c r="G104" i="2"/>
  <c r="I116" i="2"/>
  <c r="G116" i="2"/>
  <c r="I91" i="2"/>
  <c r="G91" i="2"/>
  <c r="H91" i="2"/>
  <c r="E82" i="2"/>
  <c r="H83" i="2"/>
  <c r="F82" i="2"/>
  <c r="I83" i="2"/>
  <c r="G83" i="2"/>
  <c r="I87" i="2"/>
  <c r="G87" i="2"/>
  <c r="G75" i="2"/>
  <c r="E86" i="2"/>
  <c r="H86" i="2" s="1"/>
  <c r="H87" i="2"/>
  <c r="G74" i="2"/>
  <c r="D70" i="2"/>
  <c r="E74" i="2"/>
  <c r="H75" i="2"/>
  <c r="I52" i="2"/>
  <c r="G52" i="2"/>
  <c r="G33" i="2"/>
  <c r="H52" i="2"/>
  <c r="I61" i="2"/>
  <c r="G61" i="2"/>
  <c r="D31" i="2"/>
  <c r="H14" i="2"/>
  <c r="G14" i="2"/>
  <c r="I29" i="2"/>
  <c r="G29" i="2"/>
  <c r="D16" i="2"/>
  <c r="J268" i="2"/>
  <c r="J255" i="2"/>
  <c r="J266" i="2"/>
  <c r="J270" i="2"/>
  <c r="J252" i="2"/>
  <c r="J102" i="2"/>
  <c r="J243" i="2"/>
  <c r="E246" i="2"/>
  <c r="E113" i="2"/>
  <c r="H113" i="2" s="1"/>
  <c r="J234" i="2"/>
  <c r="J52" i="2"/>
  <c r="J206" i="2"/>
  <c r="F242" i="2"/>
  <c r="J229" i="2"/>
  <c r="J75" i="2"/>
  <c r="J204" i="2"/>
  <c r="J211" i="2"/>
  <c r="J114" i="2"/>
  <c r="F228" i="2"/>
  <c r="J116" i="2"/>
  <c r="E203" i="2"/>
  <c r="J166" i="2"/>
  <c r="E146" i="2"/>
  <c r="J174" i="2"/>
  <c r="J147" i="2"/>
  <c r="F173" i="2"/>
  <c r="J127" i="2"/>
  <c r="F126" i="2"/>
  <c r="J104" i="2"/>
  <c r="J91" i="2"/>
  <c r="F113" i="2"/>
  <c r="J87" i="2"/>
  <c r="J82" i="2"/>
  <c r="J61" i="2"/>
  <c r="J33" i="2"/>
  <c r="J83" i="2"/>
  <c r="E56" i="2"/>
  <c r="F86" i="2"/>
  <c r="F74" i="2"/>
  <c r="J14" i="2"/>
  <c r="E9" i="2"/>
  <c r="J29" i="2"/>
  <c r="J24" i="2"/>
  <c r="I242" i="2" l="1"/>
  <c r="G242" i="2"/>
  <c r="H242" i="2"/>
  <c r="J228" i="2"/>
  <c r="I228" i="2"/>
  <c r="G228" i="2"/>
  <c r="H228" i="2"/>
  <c r="I203" i="2"/>
  <c r="G203" i="2"/>
  <c r="J203" i="2"/>
  <c r="H203" i="2"/>
  <c r="H173" i="2"/>
  <c r="J173" i="2"/>
  <c r="I173" i="2"/>
  <c r="G173" i="2"/>
  <c r="J126" i="2"/>
  <c r="I126" i="2"/>
  <c r="G126" i="2"/>
  <c r="H126" i="2"/>
  <c r="I113" i="2"/>
  <c r="G113" i="2"/>
  <c r="J74" i="2"/>
  <c r="I74" i="2"/>
  <c r="J86" i="2"/>
  <c r="I86" i="2"/>
  <c r="G86" i="2"/>
  <c r="I82" i="2"/>
  <c r="G82" i="2"/>
  <c r="H74" i="2"/>
  <c r="H82" i="2"/>
  <c r="D5" i="2"/>
  <c r="J113" i="2"/>
  <c r="J297" i="2"/>
  <c r="J296" i="2" s="1"/>
  <c r="J300" i="2"/>
  <c r="J99" i="2"/>
  <c r="E283" i="2"/>
  <c r="H283" i="2" s="1"/>
  <c r="F283" i="2"/>
  <c r="F295" i="2"/>
  <c r="F280" i="2"/>
  <c r="E280" i="2"/>
  <c r="F273" i="2"/>
  <c r="F254" i="2"/>
  <c r="F247" i="2"/>
  <c r="F241" i="2"/>
  <c r="F239" i="2"/>
  <c r="F236" i="2"/>
  <c r="F232" i="2"/>
  <c r="F225" i="2"/>
  <c r="F220" i="2"/>
  <c r="F215" i="2"/>
  <c r="F209" i="2"/>
  <c r="F201" i="2"/>
  <c r="E201" i="2"/>
  <c r="H201" i="2" s="1"/>
  <c r="F199" i="2"/>
  <c r="F195" i="2"/>
  <c r="F177" i="2"/>
  <c r="F168" i="2"/>
  <c r="F163" i="2"/>
  <c r="F143" i="2"/>
  <c r="F153" i="2"/>
  <c r="F138" i="2"/>
  <c r="F134" i="2"/>
  <c r="F124" i="2"/>
  <c r="F130" i="2"/>
  <c r="I295" i="2" l="1"/>
  <c r="G295" i="2"/>
  <c r="H295" i="2"/>
  <c r="I283" i="2"/>
  <c r="G283" i="2"/>
  <c r="I247" i="2"/>
  <c r="G247" i="2"/>
  <c r="H247" i="2"/>
  <c r="J254" i="2"/>
  <c r="I254" i="2"/>
  <c r="G254" i="2"/>
  <c r="I273" i="2"/>
  <c r="G273" i="2"/>
  <c r="H254" i="2"/>
  <c r="I241" i="2"/>
  <c r="G241" i="2"/>
  <c r="I232" i="2"/>
  <c r="G232" i="2"/>
  <c r="I239" i="2"/>
  <c r="G239" i="2"/>
  <c r="I236" i="2"/>
  <c r="G236" i="2"/>
  <c r="I215" i="2"/>
  <c r="G215" i="2"/>
  <c r="I220" i="2"/>
  <c r="G220" i="2"/>
  <c r="H220" i="2"/>
  <c r="I225" i="2"/>
  <c r="G225" i="2"/>
  <c r="I199" i="2"/>
  <c r="G199" i="2"/>
  <c r="I209" i="2"/>
  <c r="G209" i="2"/>
  <c r="I201" i="2"/>
  <c r="G201" i="2"/>
  <c r="I163" i="2"/>
  <c r="G163" i="2"/>
  <c r="I168" i="2"/>
  <c r="G168" i="2"/>
  <c r="I195" i="2"/>
  <c r="G195" i="2"/>
  <c r="J177" i="2"/>
  <c r="I177" i="2"/>
  <c r="G177" i="2"/>
  <c r="H177" i="2"/>
  <c r="I143" i="2"/>
  <c r="G143" i="2"/>
  <c r="I153" i="2"/>
  <c r="G153" i="2"/>
  <c r="H153" i="2"/>
  <c r="I134" i="2"/>
  <c r="G134" i="2"/>
  <c r="H134" i="2"/>
  <c r="I138" i="2"/>
  <c r="G138" i="2"/>
  <c r="H138" i="2"/>
  <c r="I124" i="2"/>
  <c r="G124" i="2"/>
  <c r="I130" i="2"/>
  <c r="G130" i="2"/>
  <c r="D282" i="2"/>
  <c r="D303" i="2" s="1"/>
  <c r="E279" i="2"/>
  <c r="H280" i="2"/>
  <c r="I280" i="2"/>
  <c r="G280" i="2"/>
  <c r="F246" i="2"/>
  <c r="J247" i="2"/>
  <c r="F272" i="2"/>
  <c r="F279" i="2"/>
  <c r="J280" i="2"/>
  <c r="J201" i="2"/>
  <c r="F238" i="2"/>
  <c r="F219" i="2"/>
  <c r="J220" i="2"/>
  <c r="F214" i="2"/>
  <c r="F224" i="2"/>
  <c r="F208" i="2"/>
  <c r="J283" i="2"/>
  <c r="F137" i="2"/>
  <c r="J138" i="2"/>
  <c r="F142" i="2"/>
  <c r="F146" i="2"/>
  <c r="J153" i="2"/>
  <c r="J295" i="2"/>
  <c r="F133" i="2"/>
  <c r="J134" i="2"/>
  <c r="F129" i="2"/>
  <c r="F123" i="2"/>
  <c r="F302" i="2"/>
  <c r="F198" i="2"/>
  <c r="F162" i="2"/>
  <c r="F231" i="2"/>
  <c r="F176" i="2"/>
  <c r="F121" i="2"/>
  <c r="F119" i="2"/>
  <c r="F108" i="2"/>
  <c r="F106" i="2"/>
  <c r="F98" i="2"/>
  <c r="F94" i="2"/>
  <c r="E94" i="2"/>
  <c r="F80" i="2"/>
  <c r="F72" i="2"/>
  <c r="F64" i="2"/>
  <c r="F57" i="2"/>
  <c r="F54" i="2"/>
  <c r="E54" i="2"/>
  <c r="F49" i="2"/>
  <c r="F44" i="2"/>
  <c r="I302" i="2" l="1"/>
  <c r="G302" i="2"/>
  <c r="F245" i="2"/>
  <c r="I272" i="2"/>
  <c r="G272" i="2"/>
  <c r="J246" i="2"/>
  <c r="I246" i="2"/>
  <c r="G246" i="2"/>
  <c r="H246" i="2"/>
  <c r="I231" i="2"/>
  <c r="G231" i="2"/>
  <c r="I238" i="2"/>
  <c r="G238" i="2"/>
  <c r="I214" i="2"/>
  <c r="G214" i="2"/>
  <c r="I224" i="2"/>
  <c r="G224" i="2"/>
  <c r="I219" i="2"/>
  <c r="G219" i="2"/>
  <c r="I208" i="2"/>
  <c r="G208" i="2"/>
  <c r="I198" i="2"/>
  <c r="G198" i="2"/>
  <c r="I176" i="2"/>
  <c r="G176" i="2"/>
  <c r="I162" i="2"/>
  <c r="G162" i="2"/>
  <c r="I142" i="2"/>
  <c r="G142" i="2"/>
  <c r="J146" i="2"/>
  <c r="I146" i="2"/>
  <c r="G146" i="2"/>
  <c r="H146" i="2"/>
  <c r="I133" i="2"/>
  <c r="G133" i="2"/>
  <c r="I137" i="2"/>
  <c r="G137" i="2"/>
  <c r="I129" i="2"/>
  <c r="G129" i="2"/>
  <c r="I121" i="2"/>
  <c r="G121" i="2"/>
  <c r="I123" i="2"/>
  <c r="G123" i="2"/>
  <c r="I106" i="2"/>
  <c r="G106" i="2"/>
  <c r="J108" i="2"/>
  <c r="I108" i="2"/>
  <c r="G108" i="2"/>
  <c r="H108" i="2"/>
  <c r="I119" i="2"/>
  <c r="G119" i="2"/>
  <c r="I98" i="2"/>
  <c r="G98" i="2"/>
  <c r="E93" i="2"/>
  <c r="H94" i="2"/>
  <c r="I94" i="2"/>
  <c r="G94" i="2"/>
  <c r="I72" i="2"/>
  <c r="G72" i="2"/>
  <c r="I80" i="2"/>
  <c r="G80" i="2"/>
  <c r="J44" i="2"/>
  <c r="I44" i="2"/>
  <c r="H44" i="2"/>
  <c r="G44" i="2"/>
  <c r="J49" i="2"/>
  <c r="I49" i="2"/>
  <c r="G49" i="2"/>
  <c r="H49" i="2"/>
  <c r="E32" i="2"/>
  <c r="H32" i="2" s="1"/>
  <c r="H54" i="2"/>
  <c r="J57" i="2"/>
  <c r="I57" i="2"/>
  <c r="G57" i="2"/>
  <c r="H57" i="2"/>
  <c r="I54" i="2"/>
  <c r="G54" i="2"/>
  <c r="J64" i="2"/>
  <c r="I64" i="2"/>
  <c r="G64" i="2"/>
  <c r="H64" i="2"/>
  <c r="I279" i="2"/>
  <c r="G279" i="2"/>
  <c r="E278" i="2"/>
  <c r="H279" i="2"/>
  <c r="F213" i="2"/>
  <c r="F278" i="2"/>
  <c r="J279" i="2"/>
  <c r="F132" i="2"/>
  <c r="F227" i="2"/>
  <c r="F197" i="2"/>
  <c r="F141" i="2"/>
  <c r="J54" i="2"/>
  <c r="F93" i="2"/>
  <c r="J94" i="2"/>
  <c r="F71" i="2"/>
  <c r="F56" i="2"/>
  <c r="F79" i="2"/>
  <c r="F63" i="2"/>
  <c r="F90" i="2"/>
  <c r="F97" i="2"/>
  <c r="F32" i="2"/>
  <c r="F161" i="2"/>
  <c r="F118" i="2"/>
  <c r="F101" i="2"/>
  <c r="F27" i="2"/>
  <c r="F17" i="2"/>
  <c r="F10" i="2"/>
  <c r="F7" i="2"/>
  <c r="I245" i="2" l="1"/>
  <c r="G245" i="2"/>
  <c r="I227" i="2"/>
  <c r="G227" i="2"/>
  <c r="I213" i="2"/>
  <c r="G213" i="2"/>
  <c r="I197" i="2"/>
  <c r="G197" i="2"/>
  <c r="I161" i="2"/>
  <c r="G161" i="2"/>
  <c r="I141" i="2"/>
  <c r="G141" i="2"/>
  <c r="I132" i="2"/>
  <c r="G132" i="2"/>
  <c r="I101" i="2"/>
  <c r="G101" i="2"/>
  <c r="I118" i="2"/>
  <c r="G118" i="2"/>
  <c r="I97" i="2"/>
  <c r="G97" i="2"/>
  <c r="J93" i="2"/>
  <c r="I93" i="2"/>
  <c r="G93" i="2"/>
  <c r="I90" i="2"/>
  <c r="G90" i="2"/>
  <c r="H93" i="2"/>
  <c r="I79" i="2"/>
  <c r="G79" i="2"/>
  <c r="I71" i="2"/>
  <c r="G71" i="2"/>
  <c r="J56" i="2"/>
  <c r="I56" i="2"/>
  <c r="G56" i="2"/>
  <c r="H56" i="2"/>
  <c r="I32" i="2"/>
  <c r="G32" i="2"/>
  <c r="I63" i="2"/>
  <c r="G63" i="2"/>
  <c r="I17" i="2"/>
  <c r="G17" i="2"/>
  <c r="I7" i="2"/>
  <c r="G7" i="2"/>
  <c r="I10" i="2"/>
  <c r="G10" i="2"/>
  <c r="H10" i="2"/>
  <c r="F26" i="2"/>
  <c r="I27" i="2"/>
  <c r="G27" i="2"/>
  <c r="J278" i="2"/>
  <c r="I278" i="2"/>
  <c r="G278" i="2"/>
  <c r="H278" i="2"/>
  <c r="F31" i="2"/>
  <c r="J32" i="2"/>
  <c r="F16" i="2"/>
  <c r="F70" i="2"/>
  <c r="F89" i="2"/>
  <c r="F9" i="2"/>
  <c r="J10" i="2"/>
  <c r="F96" i="2"/>
  <c r="F6" i="2"/>
  <c r="F100" i="2"/>
  <c r="C283" i="2"/>
  <c r="I100" i="2" l="1"/>
  <c r="G100" i="2"/>
  <c r="I96" i="2"/>
  <c r="G96" i="2"/>
  <c r="I89" i="2"/>
  <c r="G89" i="2"/>
  <c r="I70" i="2"/>
  <c r="G70" i="2"/>
  <c r="I31" i="2"/>
  <c r="G31" i="2"/>
  <c r="J9" i="2"/>
  <c r="I9" i="2"/>
  <c r="G9" i="2"/>
  <c r="H9" i="2"/>
  <c r="I6" i="2"/>
  <c r="G6" i="2"/>
  <c r="I26" i="2"/>
  <c r="G26" i="2"/>
  <c r="I16" i="2"/>
  <c r="G16" i="2"/>
  <c r="F5" i="2"/>
  <c r="C255" i="2"/>
  <c r="E273" i="2"/>
  <c r="E239" i="2"/>
  <c r="C239" i="2"/>
  <c r="C238" i="2" s="1"/>
  <c r="E232" i="2"/>
  <c r="E236" i="2"/>
  <c r="C219" i="2"/>
  <c r="E225" i="2"/>
  <c r="E215" i="2"/>
  <c r="C215" i="2"/>
  <c r="E209" i="2"/>
  <c r="H209" i="2" s="1"/>
  <c r="C209" i="2"/>
  <c r="C208" i="2" s="1"/>
  <c r="E199" i="2"/>
  <c r="H199" i="2" s="1"/>
  <c r="E195" i="2"/>
  <c r="E168" i="2"/>
  <c r="C168" i="2"/>
  <c r="E163" i="2"/>
  <c r="E143" i="2"/>
  <c r="E130" i="2"/>
  <c r="E124" i="2"/>
  <c r="E121" i="2"/>
  <c r="E119" i="2"/>
  <c r="E106" i="2"/>
  <c r="E98" i="2"/>
  <c r="H98" i="2" s="1"/>
  <c r="E80" i="2"/>
  <c r="C80" i="2"/>
  <c r="E72" i="2"/>
  <c r="C72" i="2"/>
  <c r="C64" i="2"/>
  <c r="C63" i="2" s="1"/>
  <c r="C44" i="2"/>
  <c r="C33" i="2"/>
  <c r="J273" i="2" l="1"/>
  <c r="H273" i="2"/>
  <c r="J239" i="2"/>
  <c r="H239" i="2"/>
  <c r="J232" i="2"/>
  <c r="H232" i="2"/>
  <c r="J236" i="2"/>
  <c r="H236" i="2"/>
  <c r="J225" i="2"/>
  <c r="H225" i="2"/>
  <c r="J215" i="2"/>
  <c r="H215" i="2"/>
  <c r="J168" i="2"/>
  <c r="H168" i="2"/>
  <c r="J163" i="2"/>
  <c r="H163" i="2"/>
  <c r="J195" i="2"/>
  <c r="H195" i="2"/>
  <c r="J143" i="2"/>
  <c r="H143" i="2"/>
  <c r="J106" i="2"/>
  <c r="H106" i="2"/>
  <c r="J119" i="2"/>
  <c r="H119" i="2"/>
  <c r="J121" i="2"/>
  <c r="H121" i="2"/>
  <c r="J124" i="2"/>
  <c r="H124" i="2"/>
  <c r="J130" i="2"/>
  <c r="H130" i="2"/>
  <c r="J72" i="2"/>
  <c r="H72" i="2"/>
  <c r="J80" i="2"/>
  <c r="H80" i="2"/>
  <c r="I5" i="2"/>
  <c r="G5" i="2"/>
  <c r="E198" i="2"/>
  <c r="J199" i="2"/>
  <c r="E231" i="2"/>
  <c r="E208" i="2"/>
  <c r="H208" i="2" s="1"/>
  <c r="J209" i="2"/>
  <c r="E101" i="2"/>
  <c r="E63" i="2"/>
  <c r="E272" i="2"/>
  <c r="H272" i="2" s="1"/>
  <c r="E71" i="2"/>
  <c r="H71" i="2" s="1"/>
  <c r="E97" i="2"/>
  <c r="H97" i="2" s="1"/>
  <c r="J98" i="2"/>
  <c r="E79" i="2"/>
  <c r="E219" i="2"/>
  <c r="E90" i="2"/>
  <c r="E176" i="2"/>
  <c r="E238" i="2"/>
  <c r="H238" i="2" s="1"/>
  <c r="E137" i="2"/>
  <c r="H137" i="2" s="1"/>
  <c r="E142" i="2"/>
  <c r="H142" i="2" s="1"/>
  <c r="F282" i="2"/>
  <c r="E162" i="2"/>
  <c r="H162" i="2" s="1"/>
  <c r="E224" i="2"/>
  <c r="E133" i="2"/>
  <c r="E214" i="2"/>
  <c r="E118" i="2"/>
  <c r="C56" i="2"/>
  <c r="E123" i="2"/>
  <c r="H123" i="2" s="1"/>
  <c r="E129" i="2"/>
  <c r="E27" i="2"/>
  <c r="E17" i="2"/>
  <c r="H17" i="2" s="1"/>
  <c r="C10" i="2"/>
  <c r="E7" i="2"/>
  <c r="J231" i="2" l="1"/>
  <c r="H231" i="2"/>
  <c r="J219" i="2"/>
  <c r="H219" i="2"/>
  <c r="J214" i="2"/>
  <c r="H214" i="2"/>
  <c r="J224" i="2"/>
  <c r="H224" i="2"/>
  <c r="J198" i="2"/>
  <c r="H198" i="2"/>
  <c r="J176" i="2"/>
  <c r="H176" i="2"/>
  <c r="J133" i="2"/>
  <c r="H133" i="2"/>
  <c r="J129" i="2"/>
  <c r="H129" i="2"/>
  <c r="J101" i="2"/>
  <c r="H101" i="2"/>
  <c r="J118" i="2"/>
  <c r="H118" i="2"/>
  <c r="J90" i="2"/>
  <c r="H90" i="2"/>
  <c r="J79" i="2"/>
  <c r="H79" i="2"/>
  <c r="J63" i="2"/>
  <c r="H63" i="2"/>
  <c r="J7" i="2"/>
  <c r="H7" i="2"/>
  <c r="E26" i="2"/>
  <c r="H27" i="2"/>
  <c r="F303" i="2"/>
  <c r="I282" i="2"/>
  <c r="G282" i="2"/>
  <c r="E245" i="2"/>
  <c r="J272" i="2"/>
  <c r="E227" i="2"/>
  <c r="J238" i="2"/>
  <c r="E197" i="2"/>
  <c r="J208" i="2"/>
  <c r="E161" i="2"/>
  <c r="J162" i="2"/>
  <c r="E141" i="2"/>
  <c r="J142" i="2"/>
  <c r="E132" i="2"/>
  <c r="J137" i="2"/>
  <c r="E100" i="2"/>
  <c r="J123" i="2"/>
  <c r="E70" i="2"/>
  <c r="J71" i="2"/>
  <c r="E96" i="2"/>
  <c r="J97" i="2"/>
  <c r="E16" i="2"/>
  <c r="J17" i="2"/>
  <c r="E89" i="2"/>
  <c r="E241" i="2"/>
  <c r="J242" i="2"/>
  <c r="E31" i="2"/>
  <c r="H31" i="2" s="1"/>
  <c r="J27" i="2"/>
  <c r="E213" i="2"/>
  <c r="E6" i="2"/>
  <c r="C295" i="2"/>
  <c r="C254" i="2"/>
  <c r="C236" i="2"/>
  <c r="C231" i="2" s="1"/>
  <c r="C225" i="2"/>
  <c r="C214" i="2"/>
  <c r="C199" i="2"/>
  <c r="C177" i="2"/>
  <c r="C166" i="2"/>
  <c r="C163" i="2"/>
  <c r="C143" i="2"/>
  <c r="C142" i="2" s="1"/>
  <c r="C141" i="2" s="1"/>
  <c r="C134" i="2"/>
  <c r="C130" i="2"/>
  <c r="C124" i="2"/>
  <c r="C119" i="2"/>
  <c r="C108" i="2"/>
  <c r="C106" i="2"/>
  <c r="C91" i="2"/>
  <c r="C90" i="2" s="1"/>
  <c r="C32" i="2"/>
  <c r="C27" i="2"/>
  <c r="C26" i="2" s="1"/>
  <c r="C9" i="2"/>
  <c r="C7" i="2"/>
  <c r="C6" i="2" s="1"/>
  <c r="J245" i="2" l="1"/>
  <c r="H245" i="2"/>
  <c r="J241" i="2"/>
  <c r="H241" i="2"/>
  <c r="J227" i="2"/>
  <c r="H227" i="2"/>
  <c r="J213" i="2"/>
  <c r="H213" i="2"/>
  <c r="J197" i="2"/>
  <c r="H197" i="2"/>
  <c r="J161" i="2"/>
  <c r="H161" i="2"/>
  <c r="J141" i="2"/>
  <c r="H141" i="2"/>
  <c r="J132" i="2"/>
  <c r="H132" i="2"/>
  <c r="J100" i="2"/>
  <c r="H100" i="2"/>
  <c r="J96" i="2"/>
  <c r="H96" i="2"/>
  <c r="J89" i="2"/>
  <c r="H89" i="2"/>
  <c r="J70" i="2"/>
  <c r="H70" i="2"/>
  <c r="J6" i="2"/>
  <c r="H6" i="2"/>
  <c r="J26" i="2"/>
  <c r="H26" i="2"/>
  <c r="J16" i="2"/>
  <c r="H16" i="2"/>
  <c r="I303" i="2"/>
  <c r="G303" i="2"/>
  <c r="J31" i="2"/>
  <c r="E5" i="2"/>
  <c r="C79" i="2"/>
  <c r="C198" i="2"/>
  <c r="C176" i="2"/>
  <c r="C123" i="2"/>
  <c r="C224" i="2"/>
  <c r="C129" i="2"/>
  <c r="C118" i="2"/>
  <c r="C133" i="2"/>
  <c r="C242" i="2"/>
  <c r="C302" i="2"/>
  <c r="C101" i="2"/>
  <c r="C71" i="2"/>
  <c r="C162" i="2"/>
  <c r="C16" i="2"/>
  <c r="C5" i="2" s="1"/>
  <c r="E302" i="2"/>
  <c r="J302" i="2" l="1"/>
  <c r="H302" i="2"/>
  <c r="E282" i="2"/>
  <c r="H282" i="2" s="1"/>
  <c r="H5" i="2"/>
  <c r="J5" i="2"/>
  <c r="C89" i="2"/>
  <c r="C245" i="2"/>
  <c r="C132" i="2"/>
  <c r="C213" i="2"/>
  <c r="C197" i="2"/>
  <c r="C161" i="2"/>
  <c r="C70" i="2"/>
  <c r="C241" i="2"/>
  <c r="C227" i="2"/>
  <c r="C100" i="2"/>
  <c r="C31" i="2"/>
  <c r="E303" i="2" l="1"/>
  <c r="H303" i="2" s="1"/>
  <c r="J282" i="2"/>
  <c r="J303" i="2"/>
  <c r="C282" i="2"/>
  <c r="C303" i="2" l="1"/>
</calcChain>
</file>

<file path=xl/sharedStrings.xml><?xml version="1.0" encoding="utf-8"?>
<sst xmlns="http://schemas.openxmlformats.org/spreadsheetml/2006/main" count="613" uniqueCount="582">
  <si>
    <t>Наименование КБК</t>
  </si>
  <si>
    <t>02 0 00 00000</t>
  </si>
  <si>
    <t>02 2 00 00000</t>
  </si>
  <si>
    <t>Основное мероприятие "Обеспечение выполнения функций муниципальных музеев"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</si>
  <si>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</si>
  <si>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</si>
  <si>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</si>
  <si>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</si>
  <si>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</si>
  <si>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</si>
  <si>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</si>
  <si>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Расходы на обеспечение деятельности (оказание услуг) муниципальных учреждений - библиотеки</t>
  </si>
  <si>
    <t>02 3 01 06100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</si>
  <si>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</si>
  <si>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02 4 00 00000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</si>
  <si>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</si>
  <si>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>Мероприятия в сфере культуры (проведение мероприятий по духовно-нравственному воспитанию)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</si>
  <si>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</si>
  <si>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t>
  </si>
  <si>
    <t>Муниципальная программа "Образование"</t>
  </si>
  <si>
    <t>03 0 00 00000</t>
  </si>
  <si>
    <t>03 1 00 00000</t>
  </si>
  <si>
    <t>03 1 02 00000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</si>
  <si>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</si>
  <si>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</si>
  <si>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</si>
  <si>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</si>
  <si>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</si>
  <si>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</si>
  <si>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</si>
  <si>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Обеспечение деятельности органов местного самоуправления (расходы на содержание лиц, замещающих должности не являющиеся должностями муниципальной службы)</t>
  </si>
  <si>
    <t>Обеспечение деятельности органов местного самоуправления (расходы на содержание лиц, замещающих должности муниципальной службы)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</si>
  <si>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</si>
  <si>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</si>
  <si>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</si>
  <si>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</si>
  <si>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</si>
  <si>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доплаты за выслугу лет к трудовой пенсии муниципальным служащим за счет средств местного бюджета</t>
  </si>
  <si>
    <t>Муниципальная программа "Спорт"</t>
  </si>
  <si>
    <t>05 0 00 00000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</si>
  <si>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</si>
  <si>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</si>
  <si>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</si>
  <si>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</si>
  <si>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05 1 01 00570</t>
  </si>
  <si>
    <t>Подпрограмма "Подготовка спортивного резерва"</t>
  </si>
  <si>
    <t>Основное мероприятие "Подготовка спортивных сборных команд"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</si>
  <si>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</si>
  <si>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</si>
  <si>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"Профилактика преступлений и иных правонарушений"</t>
  </si>
  <si>
    <t>08 1 00 00000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</si>
  <si>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</si>
  <si>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</si>
  <si>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</si>
  <si>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</si>
  <si>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08 1 07 00000</t>
  </si>
  <si>
    <t>Содержание мест захоронения</t>
  </si>
  <si>
    <t>08 1 07 00590</t>
  </si>
  <si>
    <t>Расходы на обеспечение деятельности (оказание услуг) муниципальных учреждений в сфере похоронного дела</t>
  </si>
  <si>
    <t>08 1 07 06250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</si>
  <si>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</si>
  <si>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08 1 07 62820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</si>
  <si>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</si>
  <si>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</si>
  <si>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</si>
  <si>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</si>
  <si>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 на территории муниципального образования Московской области»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</si>
  <si>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</si>
  <si>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</si>
  <si>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</si>
  <si>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</si>
  <si>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Организация и осуществление мероприятий по территориальной обороне и гражданской обороне</t>
  </si>
  <si>
    <t>Обеспечивающая подпрограмма</t>
  </si>
  <si>
    <t>08 6 00 00000</t>
  </si>
  <si>
    <t>08 6 01 00000</t>
  </si>
  <si>
    <t>Содержание и развитие муниципальных экстренных оперативных служб</t>
  </si>
  <si>
    <t>08 6 01 01020</t>
  </si>
  <si>
    <t>Муниципальная программа "Жилище"</t>
  </si>
  <si>
    <t>09 0 00 00000</t>
  </si>
  <si>
    <t>Подпрограмма "Обеспечение жильем молодых семей"</t>
  </si>
  <si>
    <t>09 2 00 00000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</si>
  <si>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</si>
  <si>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09 2 01 00000</t>
  </si>
  <si>
    <t>Реализация мероприятий по обеспечению жильем молодых семей</t>
  </si>
  <si>
    <t>09 2 01 L4970</t>
  </si>
  <si>
    <t>10 0 00 00000</t>
  </si>
  <si>
    <t>Муниципальная программа "Управление имуществом и муниципальными финансами"</t>
  </si>
  <si>
    <t>12 0 00 00000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</si>
  <si>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</si>
  <si>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</si>
  <si>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</si>
  <si>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</si>
  <si>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</si>
  <si>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12 1 03 00000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</si>
  <si>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</si>
  <si>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</si>
  <si>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</si>
  <si>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</si>
  <si>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 (расходы на обеспечение деятельности органов местного самоуправления)</t>
  </si>
  <si>
    <t>12 5 01 00121</t>
  </si>
  <si>
    <t>Обеспечение деятельности администрации (расходы  на  содержание  лиц,  замещающих должности, не являющиеся должностями муниципальной  службы)</t>
  </si>
  <si>
    <t>12 5 01 00122</t>
  </si>
  <si>
    <t>Обеспечение деятельности администрации (расходы  на  содержание  лиц,  замещающих должности  муниципальной  службы)</t>
  </si>
  <si>
    <t>12 5 01 00123</t>
  </si>
  <si>
    <t>Обеспечение деятельности финансового органа (расходы на обеспечение деятельности органов местного самоуправления)</t>
  </si>
  <si>
    <t>12 5 01 00161</t>
  </si>
  <si>
    <t>Обеспечение деятельности финансового органа (расходы  на  содержание  лиц,  замещающих должности, не являющиеся должностями муниципальной  службы)</t>
  </si>
  <si>
    <t>12 5 01 00162</t>
  </si>
  <si>
    <t>Обеспечение деятельности финансового органа (расходы  на  содержание  лиц,  замещающих должности  муниципальной  службы)</t>
  </si>
  <si>
    <t>12 5 01 00163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</si>
  <si>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</si>
  <si>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</si>
  <si>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</si>
  <si>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</si>
  <si>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("Комитет  по  делам  культуры, молодежи,спорта  и  туризма  г.Лыткарино")</t>
  </si>
  <si>
    <t>12 5 01 06093</t>
  </si>
  <si>
    <t>Расходы на обеспечение деятельности(оказание услуг)муниципальных учреждений–обеспечение деятельности органов местного самоуправления (МБУ ЛАПТ-автотранспортное обслуживание)</t>
  </si>
  <si>
    <t>12 5 01 06094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</si>
  <si>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</si>
  <si>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</si>
  <si>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</si>
  <si>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</si>
  <si>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</si>
  <si>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</si>
  <si>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</si>
  <si>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</si>
  <si>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Муниципальная программа "Развитие и функционирование дорожно-транспортного комплекса"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</si>
  <si>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</si>
  <si>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</si>
  <si>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</si>
  <si>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</si>
  <si>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(транспортное обеспечение мероприятий)</t>
  </si>
  <si>
    <t>14 1 02 00282</t>
  </si>
  <si>
    <t>Подпрограмма "Дороги Подмосковья"</t>
  </si>
  <si>
    <t>14 2 00 00000</t>
  </si>
  <si>
    <t>Основное мероприятие "Ремонт, капитальный ремонт сети автомобильных дорог, мостов и путепроводов местного значения"</t>
  </si>
  <si>
    <t>Дорожная деятельность в отношении автомобильных дорог местного значения в границах городского округа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</si>
  <si>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</si>
  <si>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</si>
  <si>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</si>
  <si>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</si>
  <si>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Муниципальная программа "Цифровое муниципальное образование"</t>
  </si>
  <si>
    <t>15 0 00 00000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</si>
  <si>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</si>
  <si>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</si>
  <si>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</si>
  <si>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</si>
  <si>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</si>
  <si>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</si>
  <si>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</si>
  <si>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"Архитектура и градостроительство"</t>
  </si>
  <si>
    <t>16 0 00 00000</t>
  </si>
  <si>
    <t>16 2 00 00000</t>
  </si>
  <si>
    <t>Муниципальная программа "Формирование современной комфортной городской среды"</t>
  </si>
  <si>
    <t>17 0 00 00000</t>
  </si>
  <si>
    <t>17 2 00 00000</t>
  </si>
  <si>
    <t>17 2 01 00000</t>
  </si>
  <si>
    <t>17 3 00 00000</t>
  </si>
  <si>
    <t>Руководство и управление в сфере установленных функций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</si>
  <si>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</si>
  <si>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</si>
  <si>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</si>
  <si>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Депутат представительного органа местного самоуправления на постоянной основе</t>
  </si>
  <si>
    <t>95 0 00 00020</t>
  </si>
  <si>
    <t>95 0 00 00031</t>
  </si>
  <si>
    <t>Расходы на содержание представительного органа муниципального образования  (расходы  на  содержание  лиц,  замещающих должности, не являющиеся должностями муниципальной  службы)</t>
  </si>
  <si>
    <t>95 0 00 00032</t>
  </si>
  <si>
    <t>Расходы на содержание представительного органа муниципального образования (расходы  на  содержание  лиц,  замещающих должности  муниципальной  службы)</t>
  </si>
  <si>
    <t>95 0 00 00033</t>
  </si>
  <si>
    <t>Обеспечение деятельности контрольно-счетной палаты (обеспечение деятельности)</t>
  </si>
  <si>
    <t>95 0 00 00151</t>
  </si>
  <si>
    <t>Обеспечение деятельности контрольно-счетной палаты(расходы  на  содержание  лиц,  замещающих должности, не являющиеся должностями муниципальной  службы)</t>
  </si>
  <si>
    <t>95 0 00 00152</t>
  </si>
  <si>
    <t>Обеспечение деятельности контрольно-счетной палаты (расходы  на  содержание  лиц,  замещающих должности  муниципальной  службы)</t>
  </si>
  <si>
    <t>95 0 00 00153</t>
  </si>
  <si>
    <t>Непрограммные расходы</t>
  </si>
  <si>
    <t>99 0 00 00000</t>
  </si>
  <si>
    <t>Оплата исполнительных листов, судебных издержек</t>
  </si>
  <si>
    <t>99 0 00 00080</t>
  </si>
  <si>
    <t>Итого:</t>
  </si>
  <si>
    <t>ЦСР</t>
  </si>
  <si>
    <t>Итого программные расходы бюджета городского округа Лыткарино</t>
  </si>
  <si>
    <t>Итого непрограммные расходы бюджета городского округа Лыткарино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</si>
  <si>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</si>
  <si>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02 6 00 00000</t>
  </si>
  <si>
    <t>02 6 01 00000</t>
  </si>
  <si>
    <t>02 6 01 06260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</si>
  <si>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</si>
  <si>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</si>
  <si>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</si>
  <si>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</si>
  <si>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</si>
  <si>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</si>
  <si>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>12 1 02 00180</t>
  </si>
  <si>
    <t>Исполнено на 01.04.2022 г.</t>
  </si>
  <si>
    <t>04 5 00 00000</t>
  </si>
  <si>
    <t xml:space="preserve">Организация наружного освещения </t>
  </si>
  <si>
    <t>17 2 01 01480</t>
  </si>
  <si>
    <t>Расходы на обеспечение деятельности (оказание услуг) муниципальных учреждений в сфере благоустройства (МБУ/МАУ)</t>
  </si>
  <si>
    <t>17 2 01 06242</t>
  </si>
  <si>
    <t>Обеспечение деятельности контрольно-счетной палаты (расходы на содержание лиц, замещающих муниципальные должности)</t>
  </si>
  <si>
    <t>95 0 00 00154</t>
  </si>
  <si>
    <t>(тыс. руб.)</t>
  </si>
  <si>
    <t>Расходы на содержание представительного органа муниципального образования (обеспечение деятельности)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</si>
  <si>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</si>
  <si>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</si>
  <si>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02 4 04 00000</t>
  </si>
  <si>
    <t>02 4 04 00501</t>
  </si>
  <si>
    <t>Основное мероприятие "Обеспечение функций культурно-досуговых учреждений"</t>
  </si>
  <si>
    <t>02 4 04 00502</t>
  </si>
  <si>
    <t>02 4 04 06111</t>
  </si>
  <si>
    <t>02 4 04 06112</t>
  </si>
  <si>
    <t>03 1 01 00000</t>
  </si>
  <si>
    <t>03 1 01 06041</t>
  </si>
  <si>
    <t>Расходы на обеспечение деятельности (оказание услуг) муниципальных учреждений - дошкольные образовательные организации (выполнение муниципального задания)</t>
  </si>
  <si>
    <t>03 1 01 06051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</si>
  <si>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 (выполнение муниципального задания)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</si>
  <si>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образования(мероприятия в сфере образования)</t>
  </si>
  <si>
    <t>03 1 01 06052</t>
  </si>
  <si>
    <t>03 1 01 62010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</si>
  <si>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</si>
  <si>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03 1 01 62140</t>
  </si>
  <si>
    <t>03 1 02 62230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</si>
  <si>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</si>
  <si>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 1 02 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</si>
  <si>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</si>
  <si>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 1 02 S2870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</si>
  <si>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</si>
  <si>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03 2 02 00000</t>
  </si>
  <si>
    <t>03 2 02 06061</t>
  </si>
  <si>
    <t>Основное мероприятие "Финансовое обеспечение деятельности организаций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</si>
  <si>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муниципального задания)</t>
  </si>
  <si>
    <t>03 4 01 00000</t>
  </si>
  <si>
    <t>03 4 01 00131</t>
  </si>
  <si>
    <t>03 4 01 00132</t>
  </si>
  <si>
    <t>03 4 01 00133</t>
  </si>
  <si>
    <t>04 1 15 00000</t>
  </si>
  <si>
    <t>04 1 15 00840</t>
  </si>
  <si>
    <t>04 5 03 00000</t>
  </si>
  <si>
    <t>04 5 03 60680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</si>
  <si>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</si>
  <si>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Муниципальная программа "Развитие сельского хозяйства"</t>
  </si>
  <si>
    <t>06 0 00 00000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</si>
  <si>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</si>
  <si>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06 4 00 00000</t>
  </si>
  <si>
    <t>Основное мероприятие "Сохранение ветеринарно-санитарного благополучия"</t>
  </si>
  <si>
    <t>06 4 01 00000</t>
  </si>
  <si>
    <t>06 4 01 60870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</si>
  <si>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</si>
  <si>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08 2 00 00000</t>
  </si>
  <si>
    <t>08 3 03 00000</t>
  </si>
  <si>
    <t>08 3 03 00670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</si>
  <si>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</si>
  <si>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09 3 00 00000</t>
  </si>
  <si>
    <t>09 3 01 60820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</si>
  <si>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</si>
  <si>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</si>
  <si>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</si>
  <si>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12 1 04 00000</t>
  </si>
  <si>
    <t>12 1 04 00131</t>
  </si>
  <si>
    <t>12 1 04 00132</t>
  </si>
  <si>
    <t>12 1 04 00133</t>
  </si>
  <si>
    <t>12 5 01 01680</t>
  </si>
  <si>
    <t>Обеспечение деятельности муниципальных казенных учреждений в сфере закупок товаров, работ, услуг</t>
  </si>
  <si>
    <t>12 5 03 00000</t>
  </si>
  <si>
    <t>12 5 03 00830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</si>
  <si>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</si>
  <si>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</si>
  <si>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13 6 00 00000</t>
  </si>
  <si>
    <t>13 6 03 00000</t>
  </si>
  <si>
    <t>13 6 03 51180</t>
  </si>
  <si>
    <t>Основное мероприятие "Осуществление первичного воинского учета"</t>
  </si>
  <si>
    <t>Осуществление первичного воинского учета органами местного самоуправления поселений, муниципальных и городских округов</t>
  </si>
  <si>
    <t>14 1 02 00281</t>
  </si>
  <si>
    <t>14 2 04 00000</t>
  </si>
  <si>
    <t>14 2 04 00200</t>
  </si>
  <si>
    <t>14 2 04 00210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</si>
  <si>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(маршруты №1 и №2)</t>
  </si>
  <si>
    <t>Мероприятия по обеспечению безопасности дорожного движения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</si>
  <si>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</si>
  <si>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</si>
  <si>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</si>
  <si>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</si>
  <si>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15 3 00 00000</t>
  </si>
  <si>
    <t>15 3 01 00000</t>
  </si>
  <si>
    <t>15 3 01 06190</t>
  </si>
  <si>
    <t>17 2 01 00623</t>
  </si>
  <si>
    <t>17 2 01 62670</t>
  </si>
  <si>
    <t>17 3 01 00000</t>
  </si>
  <si>
    <t>17 3 01 00131</t>
  </si>
  <si>
    <t>Содержание территорий в нормативном состоянии (Управление ЖКХ и РГИ г.Лыткарино)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</si>
  <si>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</si>
  <si>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17 3 01 00132</t>
  </si>
  <si>
    <t>17 3 01 00133</t>
  </si>
  <si>
    <t>Исполнено на 01.04.2024 г.</t>
  </si>
  <si>
    <t>03 1 01 63180</t>
  </si>
  <si>
    <t>Выплата пособия педагогическим работникам муниципальных дошкольных и общеобразовательных организаций - молодым специалистам</t>
  </si>
  <si>
    <t>03 1 01 R3031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</si>
  <si>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</si>
  <si>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03 1 04 00000</t>
  </si>
  <si>
    <t>03 1 04 06050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</si>
  <si>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</si>
  <si>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</si>
  <si>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 1 EВ 00000</t>
  </si>
  <si>
    <t>03 1 EВ 51791</t>
  </si>
  <si>
    <t>Федеральный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</si>
  <si>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</si>
  <si>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05 2 00 00000</t>
  </si>
  <si>
    <t>05 2 01 00000</t>
  </si>
  <si>
    <t>05 2 01 06150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</si>
  <si>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</si>
  <si>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09 2 01 74970</t>
  </si>
  <si>
    <t>Реализация мероприятий по обеспечению жильем молодых семей за счёт средств местного бюджета</t>
  </si>
  <si>
    <t>10 3 00 00000</t>
  </si>
  <si>
    <t>10 3 02 00000</t>
  </si>
  <si>
    <t>10 3 02 S0321</t>
  </si>
  <si>
    <t>Подпрограмма "Объекты теплоснабжения, инженерные коммуникации"</t>
  </si>
  <si>
    <t>Основное мероприятие "Строительство, реконструкция, капитальный ремонт сетей водоснабжения, водоотведения, теплоснабжения на территории муниципальных образований Московской области"</t>
  </si>
  <si>
    <t>Капитальный ремонт сетей водоснабжения, водоотведения, теплоснабжения (капитальный ремонт сетей теплоснабжения)</t>
  </si>
  <si>
    <t>12 1 03 65900</t>
  </si>
  <si>
    <t>Единая субвенция на 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</si>
  <si>
    <t>13 1 07 00000</t>
  </si>
  <si>
    <t>13 1 07 00660</t>
  </si>
  <si>
    <t>Основное мероприятие "Организация создания и эксплуатации сети объектов наружной рекламы"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</si>
  <si>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</si>
  <si>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17 1 00 00000</t>
  </si>
  <si>
    <t>17 1 01 S3730</t>
  </si>
  <si>
    <t>17 1 01 00000</t>
  </si>
  <si>
    <t>Подпрограмма "Комфортная городская среда"</t>
  </si>
  <si>
    <t>Основное мероприятие "Благоустройство общественных территорий муниципальных образований Московской области"</t>
  </si>
  <si>
    <t>Благоустройство лесопарковых зон</t>
  </si>
  <si>
    <t>19 0 00 00000</t>
  </si>
  <si>
    <t>19 1 00 00000</t>
  </si>
  <si>
    <t>19 1 01 00000</t>
  </si>
  <si>
    <t>19 1 01 77480</t>
  </si>
  <si>
    <t>Муниципальная программа "Переселение граждан из аварийного жилищного фонда"</t>
  </si>
  <si>
    <t>Подпрограмма "Обеспечение устойчивого сокращения непригодного для проживания жилищного фонда"</t>
  </si>
  <si>
    <t>Основное мероприятие "Реализация мероприятий по предоставлению субсидии гражданам, переселяемым из аварийного жилищного фонда, на приобретение (строительство) жилых помещений"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</si>
  <si>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</si>
  <si>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Муниципальная программа "Культура и туризм"</t>
  </si>
  <si>
    <t>Подпрограмма "Развитие музейного дела"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</si>
  <si>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</si>
  <si>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</si>
  <si>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</si>
  <si>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Подпрограмма "Дополнительное образование, воспитание и психолого-социальное сопровождение детей"</t>
  </si>
  <si>
    <t>Организация и проведение официальных физкультурно-оздоровительных и спортивных мероприятий</t>
  </si>
  <si>
    <t>Основное мероприятие "Развитие похоронного дела"</t>
  </si>
  <si>
    <t>Подпрограмма "Обеспечение мероприятий по защите населения и территорий от чрезвычайных ситуаций"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</si>
  <si>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</si>
  <si>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 Московской области»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</si>
  <si>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</si>
  <si>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</si>
  <si>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Муниципальная программа "Развитие инженерной инфраструктуры, энергоэффективности и отрасли обращения с отходами"</t>
  </si>
  <si>
    <t>Подпрограмма "Эффективное управление имущественным комплексом"</t>
  </si>
  <si>
    <t>Взносы на капитальный ремонт общего имущества многоквартирных домов</t>
  </si>
  <si>
    <t>Основное мероприятие "Создание условий для реализации государственных полномочий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помещений"</t>
  </si>
  <si>
    <t>Основное мероприятие "Организация транспортного обслуживания населения"</t>
  </si>
  <si>
    <t>Подпрограмма "Реализация политики пространственного развития городского округа"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</si>
  <si>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</si>
  <si>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</si>
  <si>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02 3 01 L5198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</si>
  <si>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</si>
  <si>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02 3 A1 00000</t>
  </si>
  <si>
    <t>02 3 A1 S3070</t>
  </si>
  <si>
    <t>Федеральный проект "Культурная среда"</t>
  </si>
  <si>
    <t>Создание модельных центральных городских библиотек</t>
  </si>
  <si>
    <t>02 4 05 00000</t>
  </si>
  <si>
    <t>02 4 05 01310</t>
  </si>
  <si>
    <t>Основное мероприятие "Модернизация (развитие)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</si>
  <si>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Проведение капитального ремонта, текущего ремонта и благоустройство территорий культурно-досуговых учреждений культуры</t>
  </si>
  <si>
    <t>02 6 03 00000</t>
  </si>
  <si>
    <t>02 6 03 01660</t>
  </si>
  <si>
    <t>Основное мероприятие "Обеспечение современных условий организации образовательного и учебно-производственного процесса"</t>
  </si>
  <si>
    <t>Проведение капитального ремонта, текущего ремонта организаций дополнительного образования сферы культуры</t>
  </si>
  <si>
    <t>03 1 01 00390</t>
  </si>
  <si>
    <t>03 1 04 63190</t>
  </si>
  <si>
    <t>Выплата компенсаций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</si>
  <si>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>03 1 E1 00000</t>
  </si>
  <si>
    <t>03 1 E1 51722</t>
  </si>
  <si>
    <t>Федеральный проект "Современная школа"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</si>
  <si>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(Обновление материально-технической базы в организациях, осуществляющих образовательную деятельность, исключительно по адаптированным основным общеобразовательным программам)</t>
  </si>
  <si>
    <t>03 2 02 00390</t>
  </si>
  <si>
    <t>Проведение капитального ремонта, технического переоснащения и благоустройства территорий учреждений образования</t>
  </si>
  <si>
    <t>03 2 04 00000</t>
  </si>
  <si>
    <t xml:space="preserve"> 03 4 00 00000</t>
  </si>
  <si>
    <t>03 2 04 00940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</si>
  <si>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</si>
  <si>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</si>
  <si>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03 4 01 00950</t>
  </si>
  <si>
    <t>Мероприятия в сфере образования</t>
  </si>
  <si>
    <t>04 2 00 00000</t>
  </si>
  <si>
    <t>04 2 03 00000</t>
  </si>
  <si>
    <t>04 2 03 S2191</t>
  </si>
  <si>
    <t>04 2 03 S2192</t>
  </si>
  <si>
    <t>Подпрограмма " Развитие системы отдыха и оздоровления детей"</t>
  </si>
  <si>
    <t>Основное мероприятие "Мероприятия по организации отдыха детей в каникулярное время"</t>
  </si>
  <si>
    <t>Мероприятия по организации отдыха детей в каникулярное время (организация отдыха детей и подростков в санаторно-курортных учреждениях и загородных оздоровительных лагерях)</t>
  </si>
  <si>
    <t>Мероприятия по организации отдыха детей в каникулярное время (организация отдыха детей и подростков в лагерях с дневным пребыванием)</t>
  </si>
  <si>
    <t>04 6 00 00000</t>
  </si>
  <si>
    <t>04 6 01 00000</t>
  </si>
  <si>
    <t>04 6 01 00760</t>
  </si>
  <si>
    <t>04 6 01 00880</t>
  </si>
  <si>
    <t>Подпрограмма "Развитие и поддержка социально ориентированных некоммерческих организаций"</t>
  </si>
  <si>
    <t>Основное мероприятие "Развитие негосударственного сектора социального обслуживания"</t>
  </si>
  <si>
    <t>Оказание поддержки социально ориентированным некоммерческим организациям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</si>
  <si>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</si>
  <si>
    <t>04 7 00 00000</t>
  </si>
  <si>
    <t>04 7 01 00000</t>
  </si>
  <si>
    <t>04 7 01 01770</t>
  </si>
  <si>
    <t>Подпрограмма "Обеспечение доступности для инвалидов и маломобильных групп населения объектов инфраструктуры и услуг"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</si>
  <si>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</si>
  <si>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</si>
  <si>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08 1 02 00000</t>
  </si>
  <si>
    <t>08 1 02 00780</t>
  </si>
  <si>
    <t>Основное мероприятие "Обеспечение деятельности общественных объединений правоохранительной направленности"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</si>
  <si>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</si>
  <si>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08 1 03 00000</t>
  </si>
  <si>
    <t>08 1 03 00980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</si>
  <si>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</si>
  <si>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Реализация мероприятий по обеспечению общественного порядка и общественной безопасности</t>
  </si>
  <si>
    <t>08 1 07 00480</t>
  </si>
  <si>
    <t>Организация ритуальных услуг</t>
  </si>
  <si>
    <t>08 2 02 00000</t>
  </si>
  <si>
    <t>08 2 02 00340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</si>
  <si>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</si>
  <si>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Участие в предупреждении и ликвидации последствий чрезвычайных ситуаций в границах городского округа</t>
  </si>
  <si>
    <t>08 2 03 00000</t>
  </si>
  <si>
    <t>08 2 03 00340</t>
  </si>
  <si>
    <t>Основное мероприятие "Реализация мероприятий по подготовке населения,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</si>
  <si>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08 5 00 00000</t>
  </si>
  <si>
    <t>08 5 01 00000</t>
  </si>
  <si>
    <t>08 5 01 00730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</si>
  <si>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</si>
  <si>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</si>
  <si>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Осуществление мероприятий по обеспечению безопасности людей на водных объектах, охране их жизни и здоровья</t>
  </si>
  <si>
    <t>09 3 01 63080</t>
  </si>
  <si>
    <t>Предоставление жилищного сертификата и единовременной социальной выплаты</t>
  </si>
  <si>
    <t>10 3 01 00000</t>
  </si>
  <si>
    <t>10 3 01 71990</t>
  </si>
  <si>
    <t>10 3 01 74731</t>
  </si>
  <si>
    <t>10 3 01 S4731</t>
  </si>
  <si>
    <t>Капитальный ремонт объектов теплоснабжения за счет средств местного бюджета</t>
  </si>
  <si>
    <t>Строительство и реконструкция объектов теплоснабжения за счет средств местного бюджета (Реконструкция котельной № 1 г.Лыткарино (в т.ч. ПИР)</t>
  </si>
  <si>
    <t>Основное мероприятие "Строительство, реконструкция, капитальный ремонт объектов теплоснабжения на территории муниципальных образований Московской области"</t>
  </si>
  <si>
    <t>Строительство и реконструкция объектов теплоснабжения (Реконструкция котельной № 1 г.Лыткарино (в т.ч. ПИР)</t>
  </si>
  <si>
    <t>10 3 02 70320</t>
  </si>
  <si>
    <t>Капитальный ремонт сетей водоснабжения, водоотведения, теплоснабжения за счет средств местного бюджета</t>
  </si>
  <si>
    <t>12 3 00 00000</t>
  </si>
  <si>
    <t>12 3 01 00000</t>
  </si>
  <si>
    <t>12 3 01 00800</t>
  </si>
  <si>
    <t>Подпрограмма "Управление муниципальным долгом"</t>
  </si>
  <si>
    <t>Основное мероприятие "Реализация мероприятий в рамках управления муниципальным долгом"</t>
  </si>
  <si>
    <t>Обслуживание муниципального долга</t>
  </si>
  <si>
    <t>12 5 01 00720</t>
  </si>
  <si>
    <t>Организация и осуществление мероприятий по мобилизационной подготовке</t>
  </si>
  <si>
    <t>12 5 01 00870</t>
  </si>
  <si>
    <t>Взносы в общественные организации</t>
  </si>
  <si>
    <t>13 4 00 00000</t>
  </si>
  <si>
    <t>13 4 01 00000</t>
  </si>
  <si>
    <t>13 4 01 00770</t>
  </si>
  <si>
    <t>Подпрограмма "Молодежь Подмосковья"</t>
  </si>
  <si>
    <t>Основное мероприятие "Вовлечение молодежи в общественную жизнь"</t>
  </si>
  <si>
    <t>Организация и осуществление мероприятий по работе с детьми и молодежью в городском округе</t>
  </si>
  <si>
    <t>13 4 02 00000</t>
  </si>
  <si>
    <t>13 4 02 01510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</si>
  <si>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</si>
  <si>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Организация и осуществление мероприятий по профориентации и обеспечению занятости молодежи в городском округе</t>
  </si>
  <si>
    <t>13 6 04 00000</t>
  </si>
  <si>
    <t>13 6 04 51200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</si>
  <si>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</si>
  <si>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</si>
  <si>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14 2 04 80240</t>
  </si>
  <si>
    <t>Капитальный ремонт и ремонт автомобильных дорог общего пользования местного значения</t>
  </si>
  <si>
    <t>15 1 00 00000</t>
  </si>
  <si>
    <t>15 1 02 00000</t>
  </si>
  <si>
    <t>15 1 02 80860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</si>
  <si>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</si>
  <si>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</si>
  <si>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15 2 02 00000</t>
  </si>
  <si>
    <t>15 2 02 01160</t>
  </si>
  <si>
    <t>Основное мероприятие "Информационная безопасность"</t>
  </si>
  <si>
    <t>Информационная безопасность</t>
  </si>
  <si>
    <t>16 2 05 00000</t>
  </si>
  <si>
    <t>16 2 05 01210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</si>
  <si>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</si>
  <si>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>Ликвидация самовольных, недостроенных и аварийных объектов на территории муниципального образования</t>
  </si>
  <si>
    <t>17 1 01 01340</t>
  </si>
  <si>
    <t>17 1 01 73730</t>
  </si>
  <si>
    <t>17 1 01 82630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</si>
  <si>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</si>
  <si>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Благоустройство лесопарковых зон за счет средств местного бюджета</t>
  </si>
  <si>
    <t>Устройство систем наружного освещения в рамках реализации проекта "Светлый город"</t>
  </si>
  <si>
    <t>17 1 F2 00000</t>
  </si>
  <si>
    <t>17 1 F2 55559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</si>
  <si>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</si>
  <si>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</si>
  <si>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17 2 01 01920</t>
  </si>
  <si>
    <t>17 2 01 01930</t>
  </si>
  <si>
    <t>17 2 01 01940</t>
  </si>
  <si>
    <t>Модернизация асфальтовых и иных покрытий с дополнительным благоустройством на дворовых территориях</t>
  </si>
  <si>
    <t>Модернизация детских игровых площадок, установленных ранее с привлечением средств бюджета Московской области</t>
  </si>
  <si>
    <t>Замена и модернизация детских игровых площадок</t>
  </si>
  <si>
    <t>17 2 01 81870</t>
  </si>
  <si>
    <t>17 2 01 82890</t>
  </si>
  <si>
    <t>Создание и ремонт пешеходных коммуникаций</t>
  </si>
  <si>
    <t>Ямочный ремонт асфальтового покрытия дворовых территорий</t>
  </si>
  <si>
    <t>17 2 02 00000</t>
  </si>
  <si>
    <t>17 2 02 01260</t>
  </si>
  <si>
    <t>17 2 03 00000</t>
  </si>
  <si>
    <t>17 2 03 80950</t>
  </si>
  <si>
    <t>17 2 F2 00000</t>
  </si>
  <si>
    <t>17 2 F2 82740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</si>
  <si>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</si>
  <si>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Проведение капитального ремонта многоквартирных домов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</si>
  <si>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</si>
  <si>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</si>
  <si>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Ремонт дворовых территорий</t>
  </si>
  <si>
    <t>99 0 00 00070</t>
  </si>
  <si>
    <t>99 0 00 01120</t>
  </si>
  <si>
    <t>99 0 00 04002</t>
  </si>
  <si>
    <t>Резервный фонд на предупреждение и ликвидацию чрезвычайных ситуаций и последствий стихийных бедствий</t>
  </si>
  <si>
    <t>Денежные выплаты почетным гражданам</t>
  </si>
  <si>
    <t>Иные расходы (взыскания на средства бюджета)</t>
  </si>
  <si>
    <t>99 0 00 04006</t>
  </si>
  <si>
    <t>Иные расходы(обеспечение участия городского округа Лыткарино в государственных программах Московской области)</t>
  </si>
  <si>
    <t>02 4 04 06110</t>
  </si>
  <si>
    <t>Расходы на обеспечение деятельности(оказание услуг) муниципальных учреждений-культурно-досуговые учреждения</t>
  </si>
  <si>
    <t>03 1 01 06040</t>
  </si>
  <si>
    <t>03 1 01 06050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</si>
  <si>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</si>
  <si>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03 2 02 06060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</si>
  <si>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</si>
  <si>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03 4 01 00130</t>
  </si>
  <si>
    <t>Обеспечение деятельности органов местного самоуправления</t>
  </si>
  <si>
    <t>04 2 03 S2190</t>
  </si>
  <si>
    <t>Мероприятия по организации отдыха детей в каникулярное время</t>
  </si>
  <si>
    <t>10 2 G6 50130</t>
  </si>
  <si>
    <t>Сокращение доли загрязненных сточных вод</t>
  </si>
  <si>
    <t>10 3 01 74730</t>
  </si>
  <si>
    <t>Строительство и реконструкция объектов теплоснабжения за счет средств местного бюджета</t>
  </si>
  <si>
    <t>10 3 01 S4730</t>
  </si>
  <si>
    <t>Строительство и реконструкция объектов теплоснабжения</t>
  </si>
  <si>
    <t>10 8 00 00000</t>
  </si>
  <si>
    <t>10 8 02 00000</t>
  </si>
  <si>
    <t>10 8 02 61930</t>
  </si>
  <si>
    <t>Подпрограмма "Реализация полномочий в сфере жилищно-коммунального хозяйства"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</si>
  <si>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</si>
  <si>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</si>
  <si>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12 1 04 00130</t>
  </si>
  <si>
    <t>12 5 01 00120</t>
  </si>
  <si>
    <t>Обеспечение деятельности администрации</t>
  </si>
  <si>
    <t>12 5 01 00160</t>
  </si>
  <si>
    <t>Обеспечение деятельности финансового органа</t>
  </si>
  <si>
    <t>12 5 01 06090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</si>
  <si>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</si>
  <si>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</si>
  <si>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</si>
  <si>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17 3 01 00130</t>
  </si>
  <si>
    <t>02 4 04 00500</t>
  </si>
  <si>
    <t>Мероприятия в сфере культуры</t>
  </si>
  <si>
    <t>10 3 02 S0320</t>
  </si>
  <si>
    <t>Капитальный ремонт сетей водоснабжения, водоотведения, теплоснабжения</t>
  </si>
  <si>
    <t>17 2 01 00620</t>
  </si>
  <si>
    <t>Содержание территорий в нормативном состоянии</t>
  </si>
  <si>
    <t>95 0 00 00030</t>
  </si>
  <si>
    <t>Расходы на содержание представительного органа муниципального образования</t>
  </si>
  <si>
    <t>95 0 00 00150</t>
  </si>
  <si>
    <t>Обеспечение деятельности контрольно-счетной палаты</t>
  </si>
  <si>
    <t>99 0 00 04000</t>
  </si>
  <si>
    <t>Иные расходы</t>
  </si>
  <si>
    <t>03 1 02 S2970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</si>
  <si>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</si>
  <si>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10 3 02 S1400</t>
  </si>
  <si>
    <t>Реализация первоочередных мероприятий по капитальному ремонту сетей теплоснабжения</t>
  </si>
  <si>
    <t xml:space="preserve"> -</t>
  </si>
  <si>
    <t>Сведения об исполнении бюджета городского округа Лыткарино по расходам в разрезе муниципальных программ на 01.04.2024 года в сравнении с запланированными значениями, утверждёнными решением о бюджете, и в сравнении с плановыми значениями согласно отчёта об исполнении бюджета городского округа Лыткарино, и отклонение от них</t>
  </si>
  <si>
    <t>План, утверждённый решением о бюджете на 01.04.2024</t>
  </si>
  <si>
    <t>План согласно отчёта об исполнении бюджета на 01.04.2024</t>
  </si>
  <si>
    <t>Отклонение от плана, утверждённого решением о бюджете (гр. 3 - гр. 5)</t>
  </si>
  <si>
    <t>Отклонение от плана согласно отчёта об исполнении бюджета (гр. 4 - гр. 5)</t>
  </si>
  <si>
    <t>% исполнения плана, утверждённого решением о бюджете (гр. 5/гр. 3)</t>
  </si>
  <si>
    <t>% исполнения плана согласно отчёта об исполнении бюджета (гр. 5/гр.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</si>
</sst>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14" x14ac:knownFonts="1"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 applyBorder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</cellStyleXfs>
  <cellXfs count="82">
    <xf numFmtId="0" fontId="0" fillId="0" borderId="0" xfId="0" applyNumberForma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7" fillId="3" borderId="0" xfId="0" applyNumberFormat="1" applyFont="1" applyFill="1" applyAlignment="1" applyProtection="1"/>
    <xf numFmtId="0" fontId="7" fillId="4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165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166" fontId="7" fillId="0" borderId="1" xfId="0" applyNumberFormat="1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65" fontId="4" fillId="0" borderId="4" xfId="0" applyNumberFormat="1" applyFont="1" applyFill="1" applyBorder="1" applyAlignment="1" applyProtection="1">
      <alignment horizontal="center" vertical="center" wrapText="1"/>
    </xf>
    <xf numFmtId="166" fontId="13" fillId="2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166" fontId="4" fillId="2" borderId="4" xfId="0" applyNumberFormat="1" applyFont="1" applyFill="1" applyBorder="1" applyAlignment="1" applyProtection="1">
      <alignment horizontal="center" vertical="center" wrapText="1"/>
    </xf>
    <xf numFmtId="166" fontId="4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>
      <alignment horizontal="left" vertical="center" wrapText="1"/>
    </xf>
    <xf numFmtId="49" fontId="9" fillId="2" borderId="4" xfId="2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165" fontId="4" fillId="0" borderId="7" xfId="0" applyNumberFormat="1" applyFont="1" applyFill="1" applyBorder="1" applyAlignment="1" applyProtection="1">
      <alignment horizontal="center" vertical="center" wrapText="1"/>
    </xf>
    <xf numFmtId="166" fontId="4" fillId="0" borderId="7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 applyProtection="1">
      <alignment horizontal="center" vertical="center" wrapText="1"/>
    </xf>
    <xf numFmtId="166" fontId="4" fillId="0" borderId="10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166" fontId="4" fillId="2" borderId="7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 hidden="1"/>
    </xf>
    <xf numFmtId="49" fontId="9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vertical="center" wrapText="1"/>
      <protection locked="0" hidden="1"/>
    </xf>
    <xf numFmtId="166" fontId="4" fillId="2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3" xfId="2" applyFont="1" applyFill="1" applyBorder="1" applyAlignment="1">
      <alignment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164" fontId="7" fillId="2" borderId="1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2" borderId="7" xfId="0" applyNumberFormat="1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164" fontId="4" fillId="2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right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5"/>
  <sheetViews>
    <sheetView tabSelected="1" view="pageBreakPreview" zoomScale="110" zoomScaleNormal="100" zoomScaleSheetLayoutView="110" workbookViewId="0">
      <pane ySplit="4" topLeftCell="A241" activePane="bottomLeft" state="frozen"/>
      <selection pane="bottomLeft" activeCell="A3" sqref="A3"/>
    </sheetView>
  </sheetViews>
  <sheetFormatPr defaultColWidth="9.140625" defaultRowHeight="15" x14ac:dyDescent="0.25"/>
  <cols>
    <col min="1" max="1" width="71.140625" style="1" customWidth="1"/>
    <col min="2" max="2" width="15.140625" style="8" customWidth="1"/>
    <col min="3" max="3" width="17.7109375" style="8" hidden="1" customWidth="1"/>
    <col min="4" max="4" width="16.5703125" style="8" customWidth="1"/>
    <col min="5" max="5" width="16.140625" style="5" customWidth="1"/>
    <col min="6" max="6" width="14.7109375" style="24" customWidth="1"/>
    <col min="7" max="8" width="20.5703125" style="58" customWidth="1"/>
    <col min="9" max="9" width="19.85546875" style="58" customWidth="1"/>
    <col min="10" max="10" width="19.42578125" style="8" customWidth="1"/>
    <col min="11" max="16384" width="9.140625" style="1"/>
  </cols>
  <sheetData>
    <row r="1" spans="1:10" ht="60.75" customHeight="1" x14ac:dyDescent="0.25">
      <c r="A1" s="75" t="s">
        <v>575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.75" thickBot="1" x14ac:dyDescent="0.3">
      <c r="A2" s="73"/>
      <c r="B2" s="74"/>
      <c r="C2" s="18"/>
      <c r="D2" s="58"/>
      <c r="E2" s="77" t="s">
        <v>202</v>
      </c>
      <c r="F2" s="77"/>
      <c r="G2" s="77"/>
      <c r="H2" s="77"/>
      <c r="I2" s="77"/>
      <c r="J2" s="78"/>
    </row>
    <row r="3" spans="1:10" ht="86.25" thickBot="1" x14ac:dyDescent="0.3">
      <c r="A3" s="10" t="s">
        <v>0</v>
      </c>
      <c r="B3" s="10" t="s">
        <v>180</v>
      </c>
      <c r="C3" s="12" t="s">
        <v>194</v>
      </c>
      <c r="D3" s="62" t="s">
        <v>576</v>
      </c>
      <c r="E3" s="63" t="s">
        <v>577</v>
      </c>
      <c r="F3" s="63" t="s">
        <v>294</v>
      </c>
      <c r="G3" s="63" t="s">
        <v>578</v>
      </c>
      <c r="H3" s="63" t="s">
        <v>579</v>
      </c>
      <c r="I3" s="63" t="s">
        <v>580</v>
      </c>
      <c r="J3" s="63" t="s">
        <v>581</v>
      </c>
    </row>
    <row r="4" spans="1:10" ht="16.5" thickBot="1" x14ac:dyDescent="0.3">
      <c r="A4" s="81">
        <v>1</v>
      </c>
      <c r="B4" s="81">
        <v>2</v>
      </c>
      <c r="C4" s="81">
        <v>4</v>
      </c>
      <c r="D4" s="81">
        <v>3</v>
      </c>
      <c r="E4" s="81">
        <v>4</v>
      </c>
      <c r="F4" s="81">
        <v>5</v>
      </c>
      <c r="G4" s="81">
        <v>6</v>
      </c>
      <c r="H4" s="81">
        <v>7</v>
      </c>
      <c r="I4" s="81">
        <v>8</v>
      </c>
      <c r="J4" s="81">
        <v>9</v>
      </c>
    </row>
    <row r="5" spans="1:10" s="4" customFormat="1" x14ac:dyDescent="0.2">
      <c r="A5" s="40" t="s">
        <v>339</v>
      </c>
      <c r="B5" s="41" t="s">
        <v>1</v>
      </c>
      <c r="C5" s="42" t="e">
        <f>C6+C9+C16+C26+#REF!</f>
        <v>#REF!</v>
      </c>
      <c r="D5" s="50">
        <f>D6+D9+D16+D26</f>
        <v>217618.50000000003</v>
      </c>
      <c r="E5" s="50">
        <f>E6+E9+E16+E26</f>
        <v>217618.6</v>
      </c>
      <c r="F5" s="50">
        <f>F6+F9+F16+F26</f>
        <v>39750.400000000001</v>
      </c>
      <c r="G5" s="50">
        <f>D5-F5</f>
        <v>177868.10000000003</v>
      </c>
      <c r="H5" s="50">
        <f>E5-F5</f>
        <v>177868.2</v>
      </c>
      <c r="I5" s="70">
        <f>F5/D5</f>
        <v>0.18266094105050809</v>
      </c>
      <c r="J5" s="44">
        <f>F5/E5</f>
        <v>0.18266085711423563</v>
      </c>
    </row>
    <row r="6" spans="1:10" hidden="1" x14ac:dyDescent="0.25">
      <c r="A6" s="29" t="s">
        <v>340</v>
      </c>
      <c r="B6" s="30" t="s">
        <v>2</v>
      </c>
      <c r="C6" s="31">
        <f t="shared" ref="C6:F7" si="0">C7</f>
        <v>3391.1</v>
      </c>
      <c r="D6" s="37">
        <f>D7</f>
        <v>24622.6</v>
      </c>
      <c r="E6" s="32">
        <f t="shared" si="0"/>
        <v>24622.6</v>
      </c>
      <c r="F6" s="32">
        <f t="shared" si="0"/>
        <v>4010.7</v>
      </c>
      <c r="G6" s="36">
        <f t="shared" ref="G6:G69" si="1">D6-F6</f>
        <v>20611.899999999998</v>
      </c>
      <c r="H6" s="36">
        <f t="shared" ref="H6:H69" si="2">E6-F6</f>
        <v>20611.899999999998</v>
      </c>
      <c r="I6" s="71">
        <f t="shared" ref="I6:I69" si="3">F6/D6</f>
        <v>0.16288694126534159</v>
      </c>
      <c r="J6" s="33">
        <f>F6/E6</f>
        <v>0.16288694126534159</v>
      </c>
    </row>
    <row r="7" spans="1:10" ht="30" hidden="1" x14ac:dyDescent="0.25">
      <c r="A7" s="29" t="s">
        <v>3</v>
      </c>
      <c r="B7" s="30" t="s">
        <v>4</v>
      </c>
      <c r="C7" s="31">
        <f t="shared" si="0"/>
        <v>3391.1</v>
      </c>
      <c r="D7" s="37">
        <f>D8</f>
        <v>24622.6</v>
      </c>
      <c r="E7" s="32">
        <f t="shared" si="0"/>
        <v>24622.6</v>
      </c>
      <c r="F7" s="34">
        <f t="shared" si="0"/>
        <v>4010.7</v>
      </c>
      <c r="G7" s="36">
        <f t="shared" si="1"/>
        <v>20611.899999999998</v>
      </c>
      <c r="H7" s="36">
        <f t="shared" si="2"/>
        <v>20611.899999999998</v>
      </c>
      <c r="I7" s="71">
        <f t="shared" si="3"/>
        <v>0.16288694126534159</v>
      </c>
      <c r="J7" s="33">
        <f t="shared" ref="J7:J30" si="4">F7/E7</f>
        <v>0.16288694126534159</v>
      </c>
    </row>
    <row r="8" spans="1:10" ht="30" hidden="1" x14ac:dyDescent="0.25">
      <c r="A8" s="35" t="s">
        <v>5</v>
      </c>
      <c r="B8" s="30" t="s">
        <v>6</v>
      </c>
      <c r="C8" s="31">
        <v>3391.1</v>
      </c>
      <c r="D8" s="37">
        <v>24622.6</v>
      </c>
      <c r="E8" s="32">
        <v>24622.6</v>
      </c>
      <c r="F8" s="34">
        <v>4010.7</v>
      </c>
      <c r="G8" s="36">
        <f t="shared" si="1"/>
        <v>20611.899999999998</v>
      </c>
      <c r="H8" s="36">
        <f t="shared" si="2"/>
        <v>20611.899999999998</v>
      </c>
      <c r="I8" s="71">
        <f t="shared" si="3"/>
        <v>0.16288694126534159</v>
      </c>
      <c r="J8" s="33">
        <f t="shared" si="4"/>
        <v>0.16288694126534159</v>
      </c>
    </row>
    <row r="9" spans="1:10" hidden="1" x14ac:dyDescent="0.25">
      <c r="A9" s="29" t="s">
        <v>7</v>
      </c>
      <c r="B9" s="30" t="s">
        <v>8</v>
      </c>
      <c r="C9" s="31">
        <f>C10</f>
        <v>4690.7</v>
      </c>
      <c r="D9" s="37">
        <f>D10+D14</f>
        <v>53312.5</v>
      </c>
      <c r="E9" s="32">
        <f>E10+E14</f>
        <v>53312.6</v>
      </c>
      <c r="F9" s="32">
        <f>F10</f>
        <v>6142.2</v>
      </c>
      <c r="G9" s="36">
        <f t="shared" si="1"/>
        <v>47170.3</v>
      </c>
      <c r="H9" s="36">
        <f t="shared" si="2"/>
        <v>47170.400000000001</v>
      </c>
      <c r="I9" s="71">
        <f t="shared" si="3"/>
        <v>0.11521125439624853</v>
      </c>
      <c r="J9" s="33">
        <f t="shared" si="4"/>
        <v>0.11521103829113567</v>
      </c>
    </row>
    <row r="10" spans="1:10" ht="30" hidden="1" x14ac:dyDescent="0.25">
      <c r="A10" s="29" t="s">
        <v>9</v>
      </c>
      <c r="B10" s="30" t="s">
        <v>10</v>
      </c>
      <c r="C10" s="31">
        <f>C11+C12</f>
        <v>4690.7</v>
      </c>
      <c r="D10" s="37">
        <f>D11+D12+D13</f>
        <v>33312.5</v>
      </c>
      <c r="E10" s="32">
        <f>E11+E12+E13</f>
        <v>33312.6</v>
      </c>
      <c r="F10" s="34">
        <f>F11+F12</f>
        <v>6142.2</v>
      </c>
      <c r="G10" s="36">
        <f t="shared" si="1"/>
        <v>27170.3</v>
      </c>
      <c r="H10" s="36">
        <f t="shared" si="2"/>
        <v>27170.399999999998</v>
      </c>
      <c r="I10" s="71">
        <f t="shared" si="3"/>
        <v>0.18438123827392119</v>
      </c>
      <c r="J10" s="33">
        <f t="shared" si="4"/>
        <v>0.18438068478593686</v>
      </c>
    </row>
    <row r="11" spans="1:10" s="19" customFormat="1" ht="39" hidden="1" customHeight="1" x14ac:dyDescent="0.25">
      <c r="A11" s="35" t="s">
        <v>205</v>
      </c>
      <c r="B11" s="30" t="s">
        <v>204</v>
      </c>
      <c r="C11" s="31">
        <v>0</v>
      </c>
      <c r="D11" s="37">
        <v>1000</v>
      </c>
      <c r="E11" s="32">
        <v>1000</v>
      </c>
      <c r="F11" s="34">
        <v>150</v>
      </c>
      <c r="G11" s="36">
        <f t="shared" si="1"/>
        <v>850</v>
      </c>
      <c r="H11" s="36">
        <f t="shared" si="2"/>
        <v>850</v>
      </c>
      <c r="I11" s="71">
        <f t="shared" si="3"/>
        <v>0.15</v>
      </c>
      <c r="J11" s="33">
        <f t="shared" si="4"/>
        <v>0.15</v>
      </c>
    </row>
    <row r="12" spans="1:10" ht="30" hidden="1" x14ac:dyDescent="0.25">
      <c r="A12" s="29" t="s">
        <v>11</v>
      </c>
      <c r="B12" s="30" t="s">
        <v>12</v>
      </c>
      <c r="C12" s="31">
        <v>4690.7</v>
      </c>
      <c r="D12" s="37">
        <v>31951.9</v>
      </c>
      <c r="E12" s="32">
        <v>31951.9</v>
      </c>
      <c r="F12" s="34">
        <v>5992.2</v>
      </c>
      <c r="G12" s="36">
        <f t="shared" si="1"/>
        <v>25959.7</v>
      </c>
      <c r="H12" s="36">
        <f t="shared" si="2"/>
        <v>25959.7</v>
      </c>
      <c r="I12" s="71">
        <f t="shared" si="3"/>
        <v>0.18753814327160512</v>
      </c>
      <c r="J12" s="33">
        <f t="shared" si="4"/>
        <v>0.18753814327160512</v>
      </c>
    </row>
    <row r="13" spans="1:10" s="58" customFormat="1" ht="45" hidden="1" x14ac:dyDescent="0.25">
      <c r="A13" s="29" t="s">
        <v>361</v>
      </c>
      <c r="B13" s="30" t="s">
        <v>360</v>
      </c>
      <c r="C13" s="31"/>
      <c r="D13" s="37">
        <v>360.6</v>
      </c>
      <c r="E13" s="32">
        <v>360.7</v>
      </c>
      <c r="F13" s="34">
        <v>0</v>
      </c>
      <c r="G13" s="36">
        <f t="shared" si="1"/>
        <v>360.6</v>
      </c>
      <c r="H13" s="36">
        <f t="shared" si="2"/>
        <v>360.7</v>
      </c>
      <c r="I13" s="71">
        <f t="shared" si="3"/>
        <v>0</v>
      </c>
      <c r="J13" s="33">
        <f t="shared" si="4"/>
        <v>0</v>
      </c>
    </row>
    <row r="14" spans="1:10" s="58" customFormat="1" hidden="1" x14ac:dyDescent="0.25">
      <c r="A14" s="29" t="s">
        <v>364</v>
      </c>
      <c r="B14" s="30" t="s">
        <v>362</v>
      </c>
      <c r="C14" s="31"/>
      <c r="D14" s="37">
        <f>D15</f>
        <v>20000</v>
      </c>
      <c r="E14" s="32">
        <f>E15</f>
        <v>20000</v>
      </c>
      <c r="F14" s="34">
        <f>F15</f>
        <v>0</v>
      </c>
      <c r="G14" s="36">
        <f t="shared" si="1"/>
        <v>20000</v>
      </c>
      <c r="H14" s="36">
        <f t="shared" si="2"/>
        <v>20000</v>
      </c>
      <c r="I14" s="71">
        <f t="shared" si="3"/>
        <v>0</v>
      </c>
      <c r="J14" s="33">
        <f t="shared" si="4"/>
        <v>0</v>
      </c>
    </row>
    <row r="15" spans="1:10" s="58" customFormat="1" hidden="1" x14ac:dyDescent="0.25">
      <c r="A15" s="29" t="s">
        <v>365</v>
      </c>
      <c r="B15" s="30" t="s">
        <v>363</v>
      </c>
      <c r="C15" s="31"/>
      <c r="D15" s="37">
        <v>20000</v>
      </c>
      <c r="E15" s="32">
        <v>20000</v>
      </c>
      <c r="F15" s="34">
        <v>0</v>
      </c>
      <c r="G15" s="36">
        <f t="shared" si="1"/>
        <v>20000</v>
      </c>
      <c r="H15" s="36">
        <f t="shared" si="2"/>
        <v>20000</v>
      </c>
      <c r="I15" s="71">
        <f t="shared" si="3"/>
        <v>0</v>
      </c>
      <c r="J15" s="33">
        <f t="shared" si="4"/>
        <v>0</v>
      </c>
    </row>
    <row r="16" spans="1:10" ht="30" hidden="1" x14ac:dyDescent="0.25">
      <c r="A16" s="29" t="s">
        <v>13</v>
      </c>
      <c r="B16" s="30" t="s">
        <v>14</v>
      </c>
      <c r="C16" s="31" t="e">
        <f>#REF!+#REF!</f>
        <v>#REF!</v>
      </c>
      <c r="D16" s="37">
        <f>D17+D24</f>
        <v>80244.3</v>
      </c>
      <c r="E16" s="36">
        <f>E17+E24</f>
        <v>80244.3</v>
      </c>
      <c r="F16" s="36">
        <f>F17</f>
        <v>17596</v>
      </c>
      <c r="G16" s="36">
        <f t="shared" si="1"/>
        <v>62648.3</v>
      </c>
      <c r="H16" s="36">
        <f t="shared" si="2"/>
        <v>62648.3</v>
      </c>
      <c r="I16" s="71">
        <f t="shared" si="3"/>
        <v>0.21928037256228791</v>
      </c>
      <c r="J16" s="33">
        <f t="shared" si="4"/>
        <v>0.21928037256228791</v>
      </c>
    </row>
    <row r="17" spans="1:10" s="19" customFormat="1" ht="30" hidden="1" x14ac:dyDescent="0.25">
      <c r="A17" s="29" t="s">
        <v>208</v>
      </c>
      <c r="B17" s="30" t="s">
        <v>206</v>
      </c>
      <c r="C17" s="31">
        <v>0</v>
      </c>
      <c r="D17" s="37">
        <f>D19+D20+D21</f>
        <v>76244.3</v>
      </c>
      <c r="E17" s="36">
        <f>E19+E20+E22+E23</f>
        <v>76244.3</v>
      </c>
      <c r="F17" s="36">
        <f>F19+F20+F22+F23</f>
        <v>17596</v>
      </c>
      <c r="G17" s="36">
        <f t="shared" si="1"/>
        <v>58648.3</v>
      </c>
      <c r="H17" s="36">
        <f t="shared" si="2"/>
        <v>58648.3</v>
      </c>
      <c r="I17" s="71">
        <f t="shared" si="3"/>
        <v>0.23078446519936571</v>
      </c>
      <c r="J17" s="33">
        <f t="shared" si="4"/>
        <v>0.23078446519936571</v>
      </c>
    </row>
    <row r="18" spans="1:10" s="65" customFormat="1" hidden="1" x14ac:dyDescent="0.25">
      <c r="A18" s="29" t="s">
        <v>559</v>
      </c>
      <c r="B18" s="30" t="s">
        <v>558</v>
      </c>
      <c r="C18" s="31"/>
      <c r="D18" s="37">
        <f>D19+D20</f>
        <v>8224.5</v>
      </c>
      <c r="E18" s="36">
        <f>E19+E20</f>
        <v>8224.5</v>
      </c>
      <c r="F18" s="36">
        <f>F19+F20</f>
        <v>3362.3</v>
      </c>
      <c r="G18" s="36">
        <f t="shared" si="1"/>
        <v>4862.2</v>
      </c>
      <c r="H18" s="36">
        <f t="shared" si="2"/>
        <v>4862.2</v>
      </c>
      <c r="I18" s="71">
        <f t="shared" si="3"/>
        <v>0.40881512553954652</v>
      </c>
      <c r="J18" s="33">
        <f t="shared" si="4"/>
        <v>0.40881512553954652</v>
      </c>
    </row>
    <row r="19" spans="1:10" s="19" customFormat="1" ht="30" hidden="1" x14ac:dyDescent="0.25">
      <c r="A19" s="29" t="s">
        <v>15</v>
      </c>
      <c r="B19" s="30" t="s">
        <v>207</v>
      </c>
      <c r="C19" s="31">
        <v>0</v>
      </c>
      <c r="D19" s="37">
        <v>7789.5</v>
      </c>
      <c r="E19" s="36">
        <v>7789.5</v>
      </c>
      <c r="F19" s="37">
        <v>3333.5</v>
      </c>
      <c r="G19" s="36">
        <f t="shared" si="1"/>
        <v>4456</v>
      </c>
      <c r="H19" s="36">
        <f t="shared" si="2"/>
        <v>4456</v>
      </c>
      <c r="I19" s="71">
        <f t="shared" si="3"/>
        <v>0.42794787855446437</v>
      </c>
      <c r="J19" s="33">
        <f t="shared" si="4"/>
        <v>0.42794787855446437</v>
      </c>
    </row>
    <row r="20" spans="1:10" s="19" customFormat="1" ht="30" hidden="1" x14ac:dyDescent="0.25">
      <c r="A20" s="29" t="s">
        <v>16</v>
      </c>
      <c r="B20" s="30" t="s">
        <v>209</v>
      </c>
      <c r="C20" s="31">
        <v>0</v>
      </c>
      <c r="D20" s="37">
        <v>435</v>
      </c>
      <c r="E20" s="36">
        <v>435</v>
      </c>
      <c r="F20" s="37">
        <v>28.8</v>
      </c>
      <c r="G20" s="36">
        <f t="shared" si="1"/>
        <v>406.2</v>
      </c>
      <c r="H20" s="36">
        <f t="shared" si="2"/>
        <v>406.2</v>
      </c>
      <c r="I20" s="71">
        <f t="shared" si="3"/>
        <v>6.620689655172414E-2</v>
      </c>
      <c r="J20" s="33">
        <f t="shared" si="4"/>
        <v>6.620689655172414E-2</v>
      </c>
    </row>
    <row r="21" spans="1:10" s="59" customFormat="1" ht="30" hidden="1" x14ac:dyDescent="0.25">
      <c r="A21" s="29" t="s">
        <v>526</v>
      </c>
      <c r="B21" s="30" t="s">
        <v>525</v>
      </c>
      <c r="C21" s="31"/>
      <c r="D21" s="37">
        <f>D22+D23</f>
        <v>68019.8</v>
      </c>
      <c r="E21" s="36">
        <f>E22+E23</f>
        <v>68019.8</v>
      </c>
      <c r="F21" s="37">
        <f>F22+F23</f>
        <v>14233.7</v>
      </c>
      <c r="G21" s="36">
        <f t="shared" si="1"/>
        <v>53786.100000000006</v>
      </c>
      <c r="H21" s="36">
        <f t="shared" si="2"/>
        <v>53786.100000000006</v>
      </c>
      <c r="I21" s="71">
        <f t="shared" si="3"/>
        <v>0.20925818658684678</v>
      </c>
      <c r="J21" s="33">
        <f t="shared" si="4"/>
        <v>0.20925818658684678</v>
      </c>
    </row>
    <row r="22" spans="1:10" s="19" customFormat="1" ht="45" hidden="1" x14ac:dyDescent="0.25">
      <c r="A22" s="29" t="s">
        <v>17</v>
      </c>
      <c r="B22" s="30" t="s">
        <v>210</v>
      </c>
      <c r="C22" s="31">
        <v>0</v>
      </c>
      <c r="D22" s="37">
        <v>30873.8</v>
      </c>
      <c r="E22" s="36">
        <v>30873.8</v>
      </c>
      <c r="F22" s="37">
        <v>7718.4</v>
      </c>
      <c r="G22" s="36">
        <f t="shared" si="1"/>
        <v>23155.4</v>
      </c>
      <c r="H22" s="36">
        <f t="shared" si="2"/>
        <v>23155.4</v>
      </c>
      <c r="I22" s="71">
        <f t="shared" si="3"/>
        <v>0.24999838050385764</v>
      </c>
      <c r="J22" s="33">
        <f t="shared" si="4"/>
        <v>0.24999838050385764</v>
      </c>
    </row>
    <row r="23" spans="1:10" s="19" customFormat="1" ht="60" hidden="1" x14ac:dyDescent="0.25">
      <c r="A23" s="29" t="s">
        <v>18</v>
      </c>
      <c r="B23" s="30" t="s">
        <v>211</v>
      </c>
      <c r="C23" s="31">
        <v>0</v>
      </c>
      <c r="D23" s="37">
        <v>37146</v>
      </c>
      <c r="E23" s="36">
        <v>37146</v>
      </c>
      <c r="F23" s="37">
        <v>6515.3</v>
      </c>
      <c r="G23" s="36">
        <f t="shared" si="1"/>
        <v>30630.7</v>
      </c>
      <c r="H23" s="36">
        <f t="shared" si="2"/>
        <v>30630.7</v>
      </c>
      <c r="I23" s="71">
        <f t="shared" si="3"/>
        <v>0.1753970817853874</v>
      </c>
      <c r="J23" s="33">
        <f t="shared" si="4"/>
        <v>0.1753970817853874</v>
      </c>
    </row>
    <row r="24" spans="1:10" s="58" customFormat="1" ht="60" hidden="1" x14ac:dyDescent="0.25">
      <c r="A24" s="29" t="s">
        <v>368</v>
      </c>
      <c r="B24" s="30" t="s">
        <v>366</v>
      </c>
      <c r="C24" s="31"/>
      <c r="D24" s="37">
        <f>D25</f>
        <v>4000</v>
      </c>
      <c r="E24" s="36">
        <f>E25</f>
        <v>4000</v>
      </c>
      <c r="F24" s="37">
        <f>F25</f>
        <v>0</v>
      </c>
      <c r="G24" s="36">
        <f t="shared" si="1"/>
        <v>4000</v>
      </c>
      <c r="H24" s="36">
        <f t="shared" si="2"/>
        <v>4000</v>
      </c>
      <c r="I24" s="71">
        <f t="shared" si="3"/>
        <v>0</v>
      </c>
      <c r="J24" s="33">
        <f t="shared" si="4"/>
        <v>0</v>
      </c>
    </row>
    <row r="25" spans="1:10" s="58" customFormat="1" ht="30" hidden="1" x14ac:dyDescent="0.25">
      <c r="A25" s="29" t="s">
        <v>369</v>
      </c>
      <c r="B25" s="30" t="s">
        <v>367</v>
      </c>
      <c r="C25" s="31"/>
      <c r="D25" s="37">
        <v>4000</v>
      </c>
      <c r="E25" s="36">
        <v>4000</v>
      </c>
      <c r="F25" s="37">
        <v>0</v>
      </c>
      <c r="G25" s="36">
        <f t="shared" si="1"/>
        <v>4000</v>
      </c>
      <c r="H25" s="36">
        <f t="shared" si="2"/>
        <v>4000</v>
      </c>
      <c r="I25" s="71">
        <f t="shared" si="3"/>
        <v>0</v>
      </c>
      <c r="J25" s="33">
        <f t="shared" si="4"/>
        <v>0</v>
      </c>
    </row>
    <row r="26" spans="1:10" s="5" customFormat="1" hidden="1" x14ac:dyDescent="0.25">
      <c r="A26" s="38" t="s">
        <v>341</v>
      </c>
      <c r="B26" s="39" t="s">
        <v>184</v>
      </c>
      <c r="C26" s="31">
        <f t="shared" ref="C26:F27" si="5">C27</f>
        <v>8355.9</v>
      </c>
      <c r="D26" s="37">
        <f>D27+D29</f>
        <v>59439.1</v>
      </c>
      <c r="E26" s="36">
        <f>E27+E29</f>
        <v>59439.1</v>
      </c>
      <c r="F26" s="36">
        <f t="shared" si="5"/>
        <v>12001.5</v>
      </c>
      <c r="G26" s="36">
        <f t="shared" si="1"/>
        <v>47437.599999999999</v>
      </c>
      <c r="H26" s="36">
        <f t="shared" si="2"/>
        <v>47437.599999999999</v>
      </c>
      <c r="I26" s="71">
        <f t="shared" si="3"/>
        <v>0.20191254578215351</v>
      </c>
      <c r="J26" s="33">
        <f t="shared" si="4"/>
        <v>0.20191254578215351</v>
      </c>
    </row>
    <row r="27" spans="1:10" s="5" customFormat="1" ht="30" hidden="1" x14ac:dyDescent="0.25">
      <c r="A27" s="38" t="s">
        <v>342</v>
      </c>
      <c r="B27" s="39" t="s">
        <v>185</v>
      </c>
      <c r="C27" s="31">
        <f t="shared" si="5"/>
        <v>8355.9</v>
      </c>
      <c r="D27" s="37">
        <f>D28</f>
        <v>59239.1</v>
      </c>
      <c r="E27" s="36">
        <f t="shared" si="5"/>
        <v>59239.1</v>
      </c>
      <c r="F27" s="37">
        <f t="shared" si="5"/>
        <v>12001.5</v>
      </c>
      <c r="G27" s="36">
        <f t="shared" si="1"/>
        <v>47237.599999999999</v>
      </c>
      <c r="H27" s="36">
        <f t="shared" si="2"/>
        <v>47237.599999999999</v>
      </c>
      <c r="I27" s="71">
        <f t="shared" si="3"/>
        <v>0.20259423252547726</v>
      </c>
      <c r="J27" s="33">
        <f t="shared" si="4"/>
        <v>0.20259423252547726</v>
      </c>
    </row>
    <row r="28" spans="1:10" s="5" customFormat="1" ht="30" hidden="1" x14ac:dyDescent="0.25">
      <c r="A28" s="60" t="s">
        <v>183</v>
      </c>
      <c r="B28" s="39" t="s">
        <v>186</v>
      </c>
      <c r="C28" s="31">
        <v>8355.9</v>
      </c>
      <c r="D28" s="37">
        <v>59239.1</v>
      </c>
      <c r="E28" s="36">
        <v>59239.1</v>
      </c>
      <c r="F28" s="37">
        <v>12001.5</v>
      </c>
      <c r="G28" s="36">
        <f t="shared" si="1"/>
        <v>47237.599999999999</v>
      </c>
      <c r="H28" s="36">
        <f t="shared" si="2"/>
        <v>47237.599999999999</v>
      </c>
      <c r="I28" s="71">
        <f t="shared" si="3"/>
        <v>0.20259423252547726</v>
      </c>
      <c r="J28" s="33">
        <f t="shared" si="4"/>
        <v>0.20259423252547726</v>
      </c>
    </row>
    <row r="29" spans="1:10" s="58" customFormat="1" ht="30" hidden="1" x14ac:dyDescent="0.25">
      <c r="A29" s="60" t="s">
        <v>372</v>
      </c>
      <c r="B29" s="39" t="s">
        <v>370</v>
      </c>
      <c r="C29" s="31"/>
      <c r="D29" s="37">
        <f>D30</f>
        <v>200</v>
      </c>
      <c r="E29" s="36">
        <f>E30</f>
        <v>200</v>
      </c>
      <c r="F29" s="37">
        <f>F30</f>
        <v>0</v>
      </c>
      <c r="G29" s="36">
        <f t="shared" si="1"/>
        <v>200</v>
      </c>
      <c r="H29" s="36">
        <f t="shared" si="2"/>
        <v>200</v>
      </c>
      <c r="I29" s="71">
        <f t="shared" si="3"/>
        <v>0</v>
      </c>
      <c r="J29" s="33">
        <f t="shared" si="4"/>
        <v>0</v>
      </c>
    </row>
    <row r="30" spans="1:10" s="58" customFormat="1" ht="30" hidden="1" x14ac:dyDescent="0.25">
      <c r="A30" s="60" t="s">
        <v>373</v>
      </c>
      <c r="B30" s="39" t="s">
        <v>371</v>
      </c>
      <c r="C30" s="31"/>
      <c r="D30" s="37">
        <v>200</v>
      </c>
      <c r="E30" s="36">
        <v>200</v>
      </c>
      <c r="F30" s="37">
        <v>0</v>
      </c>
      <c r="G30" s="36">
        <f t="shared" si="1"/>
        <v>200</v>
      </c>
      <c r="H30" s="36">
        <f t="shared" si="2"/>
        <v>200</v>
      </c>
      <c r="I30" s="71">
        <f t="shared" si="3"/>
        <v>0</v>
      </c>
      <c r="J30" s="33">
        <f t="shared" si="4"/>
        <v>0</v>
      </c>
    </row>
    <row r="31" spans="1:10" s="4" customFormat="1" x14ac:dyDescent="0.2">
      <c r="A31" s="29" t="s">
        <v>19</v>
      </c>
      <c r="B31" s="30" t="s">
        <v>20</v>
      </c>
      <c r="C31" s="31" t="e">
        <f>C32+C56+#REF!+C63+#REF!</f>
        <v>#REF!</v>
      </c>
      <c r="D31" s="36">
        <f>D32+D56+D63</f>
        <v>1214151.7000000002</v>
      </c>
      <c r="E31" s="36">
        <f>E32+E56+E63</f>
        <v>1216120.6000000001</v>
      </c>
      <c r="F31" s="36">
        <f>F32+F56+F63</f>
        <v>227760</v>
      </c>
      <c r="G31" s="36">
        <f t="shared" si="1"/>
        <v>986391.70000000019</v>
      </c>
      <c r="H31" s="36">
        <f t="shared" si="2"/>
        <v>988360.60000000009</v>
      </c>
      <c r="I31" s="71">
        <f t="shared" si="3"/>
        <v>0.18758776189169768</v>
      </c>
      <c r="J31" s="33">
        <f>F31/E31</f>
        <v>0.18728405718972277</v>
      </c>
    </row>
    <row r="32" spans="1:10" hidden="1" x14ac:dyDescent="0.25">
      <c r="A32" s="29" t="s">
        <v>24</v>
      </c>
      <c r="B32" s="30" t="s">
        <v>21</v>
      </c>
      <c r="C32" s="31" t="e">
        <f>C44</f>
        <v>#REF!</v>
      </c>
      <c r="D32" s="36">
        <f>D33+D44+D49+D52+D54</f>
        <v>1111736.9000000001</v>
      </c>
      <c r="E32" s="36">
        <f>E33+E44+E49+E52+E54</f>
        <v>1113705.8</v>
      </c>
      <c r="F32" s="37">
        <f>F33+F44+F49+F54</f>
        <v>210142.80000000002</v>
      </c>
      <c r="G32" s="36">
        <f t="shared" si="1"/>
        <v>901594.10000000009</v>
      </c>
      <c r="H32" s="36">
        <f t="shared" si="2"/>
        <v>903563</v>
      </c>
      <c r="I32" s="71">
        <f t="shared" si="3"/>
        <v>0.18902206088508891</v>
      </c>
      <c r="J32" s="33">
        <f>F32/E32</f>
        <v>0.18868789226023605</v>
      </c>
    </row>
    <row r="33" spans="1:10" s="21" customFormat="1" ht="30" hidden="1" x14ac:dyDescent="0.25">
      <c r="A33" s="29" t="s">
        <v>26</v>
      </c>
      <c r="B33" s="30" t="s">
        <v>212</v>
      </c>
      <c r="C33" s="31">
        <f>C36</f>
        <v>0</v>
      </c>
      <c r="D33" s="36">
        <f>D34+D35+D37+D40+D41+D42+D43</f>
        <v>1038283.9</v>
      </c>
      <c r="E33" s="36">
        <f>E34+E36+E38+E39+E40+E41+E42+E43</f>
        <v>1038283.9</v>
      </c>
      <c r="F33" s="36">
        <f>F34+F36+F38+F39+F40+F41+F42+F43</f>
        <v>199154.50000000003</v>
      </c>
      <c r="G33" s="36">
        <f t="shared" si="1"/>
        <v>839129.4</v>
      </c>
      <c r="H33" s="36">
        <f t="shared" si="2"/>
        <v>839129.4</v>
      </c>
      <c r="I33" s="71">
        <f t="shared" si="3"/>
        <v>0.19181121849236035</v>
      </c>
      <c r="J33" s="33">
        <f t="shared" ref="J33:J69" si="6">F33/E33</f>
        <v>0.19181121849236035</v>
      </c>
    </row>
    <row r="34" spans="1:10" s="58" customFormat="1" ht="30" hidden="1" x14ac:dyDescent="0.25">
      <c r="A34" s="29" t="s">
        <v>382</v>
      </c>
      <c r="B34" s="30" t="s">
        <v>374</v>
      </c>
      <c r="C34" s="31"/>
      <c r="D34" s="36">
        <v>16500</v>
      </c>
      <c r="E34" s="36">
        <v>11000</v>
      </c>
      <c r="F34" s="36">
        <v>0</v>
      </c>
      <c r="G34" s="36">
        <f t="shared" si="1"/>
        <v>16500</v>
      </c>
      <c r="H34" s="36">
        <f t="shared" si="2"/>
        <v>11000</v>
      </c>
      <c r="I34" s="71">
        <f t="shared" si="3"/>
        <v>0</v>
      </c>
      <c r="J34" s="33">
        <f t="shared" si="6"/>
        <v>0</v>
      </c>
    </row>
    <row r="35" spans="1:10" s="59" customFormat="1" ht="30" hidden="1" x14ac:dyDescent="0.25">
      <c r="A35" s="29" t="s">
        <v>529</v>
      </c>
      <c r="B35" s="30" t="s">
        <v>527</v>
      </c>
      <c r="C35" s="31"/>
      <c r="D35" s="36">
        <f>D36</f>
        <v>157897.60000000001</v>
      </c>
      <c r="E35" s="36">
        <f>E36</f>
        <v>157897.60000000001</v>
      </c>
      <c r="F35" s="36">
        <f>F36</f>
        <v>37568.699999999997</v>
      </c>
      <c r="G35" s="36">
        <f t="shared" si="1"/>
        <v>120328.90000000001</v>
      </c>
      <c r="H35" s="36">
        <f t="shared" si="2"/>
        <v>120328.90000000001</v>
      </c>
      <c r="I35" s="71">
        <f t="shared" si="3"/>
        <v>0.23793078552175584</v>
      </c>
      <c r="J35" s="33">
        <f t="shared" si="6"/>
        <v>0.23793078552175584</v>
      </c>
    </row>
    <row r="36" spans="1:10" s="21" customFormat="1" ht="45" hidden="1" x14ac:dyDescent="0.25">
      <c r="A36" s="29" t="s">
        <v>214</v>
      </c>
      <c r="B36" s="30" t="s">
        <v>213</v>
      </c>
      <c r="C36" s="31">
        <v>0</v>
      </c>
      <c r="D36" s="36">
        <v>157897.60000000001</v>
      </c>
      <c r="E36" s="36">
        <v>157897.60000000001</v>
      </c>
      <c r="F36" s="37">
        <v>37568.699999999997</v>
      </c>
      <c r="G36" s="36">
        <f t="shared" si="1"/>
        <v>120328.90000000001</v>
      </c>
      <c r="H36" s="36">
        <f t="shared" si="2"/>
        <v>120328.90000000001</v>
      </c>
      <c r="I36" s="71">
        <f t="shared" si="3"/>
        <v>0.23793078552175584</v>
      </c>
      <c r="J36" s="33">
        <f t="shared" si="6"/>
        <v>0.23793078552175584</v>
      </c>
    </row>
    <row r="37" spans="1:10" s="59" customFormat="1" ht="60" hidden="1" x14ac:dyDescent="0.25">
      <c r="A37" s="29" t="s">
        <v>302</v>
      </c>
      <c r="B37" s="30" t="s">
        <v>528</v>
      </c>
      <c r="C37" s="31"/>
      <c r="D37" s="36">
        <f>D38+D39</f>
        <v>78803.3</v>
      </c>
      <c r="E37" s="36">
        <f>E38+E39</f>
        <v>84303.3</v>
      </c>
      <c r="F37" s="37">
        <f>F38+F39</f>
        <v>19476.5</v>
      </c>
      <c r="G37" s="36">
        <f t="shared" si="1"/>
        <v>59326.8</v>
      </c>
      <c r="H37" s="36">
        <f t="shared" si="2"/>
        <v>64826.8</v>
      </c>
      <c r="I37" s="71">
        <f t="shared" si="3"/>
        <v>0.24715335525288915</v>
      </c>
      <c r="J37" s="33">
        <f t="shared" si="6"/>
        <v>0.23102891583129012</v>
      </c>
    </row>
    <row r="38" spans="1:10" s="22" customFormat="1" ht="60" hidden="1" x14ac:dyDescent="0.25">
      <c r="A38" s="29" t="s">
        <v>216</v>
      </c>
      <c r="B38" s="30" t="s">
        <v>215</v>
      </c>
      <c r="C38" s="31">
        <v>0</v>
      </c>
      <c r="D38" s="36">
        <v>77969.2</v>
      </c>
      <c r="E38" s="36">
        <v>77969.2</v>
      </c>
      <c r="F38" s="37">
        <v>19122.5</v>
      </c>
      <c r="G38" s="36">
        <f t="shared" si="1"/>
        <v>58846.7</v>
      </c>
      <c r="H38" s="36">
        <f t="shared" si="2"/>
        <v>58846.7</v>
      </c>
      <c r="I38" s="71">
        <f t="shared" si="3"/>
        <v>0.24525710152213953</v>
      </c>
      <c r="J38" s="33">
        <f t="shared" si="6"/>
        <v>0.24525710152213953</v>
      </c>
    </row>
    <row r="39" spans="1:10" s="22" customFormat="1" ht="60" hidden="1" x14ac:dyDescent="0.25">
      <c r="A39" s="29" t="s">
        <v>217</v>
      </c>
      <c r="B39" s="30" t="s">
        <v>218</v>
      </c>
      <c r="C39" s="31">
        <v>0</v>
      </c>
      <c r="D39" s="36">
        <v>834.1</v>
      </c>
      <c r="E39" s="36">
        <v>6334.1</v>
      </c>
      <c r="F39" s="37">
        <v>354</v>
      </c>
      <c r="G39" s="36">
        <f t="shared" si="1"/>
        <v>480.1</v>
      </c>
      <c r="H39" s="36">
        <f t="shared" si="2"/>
        <v>5980.1</v>
      </c>
      <c r="I39" s="71">
        <f t="shared" si="3"/>
        <v>0.42440954322023738</v>
      </c>
      <c r="J39" s="33">
        <f t="shared" si="6"/>
        <v>5.5887971456086892E-2</v>
      </c>
    </row>
    <row r="40" spans="1:10" s="22" customFormat="1" ht="159.75" hidden="1" customHeight="1" x14ac:dyDescent="0.25">
      <c r="A40" s="29" t="s">
        <v>220</v>
      </c>
      <c r="B40" s="30" t="s">
        <v>219</v>
      </c>
      <c r="C40" s="31">
        <v>0</v>
      </c>
      <c r="D40" s="36">
        <v>748257</v>
      </c>
      <c r="E40" s="36">
        <v>748257</v>
      </c>
      <c r="F40" s="37">
        <v>134614.20000000001</v>
      </c>
      <c r="G40" s="36">
        <f t="shared" si="1"/>
        <v>613642.80000000005</v>
      </c>
      <c r="H40" s="36">
        <f t="shared" si="2"/>
        <v>613642.80000000005</v>
      </c>
      <c r="I40" s="71">
        <f t="shared" si="3"/>
        <v>0.17990369618994545</v>
      </c>
      <c r="J40" s="33">
        <f t="shared" si="6"/>
        <v>0.17990369618994545</v>
      </c>
    </row>
    <row r="41" spans="1:10" s="22" customFormat="1" ht="63" hidden="1" customHeight="1" x14ac:dyDescent="0.25">
      <c r="A41" s="29" t="s">
        <v>23</v>
      </c>
      <c r="B41" s="30" t="s">
        <v>221</v>
      </c>
      <c r="C41" s="31">
        <v>0</v>
      </c>
      <c r="D41" s="36">
        <v>17299</v>
      </c>
      <c r="E41" s="36">
        <v>17299</v>
      </c>
      <c r="F41" s="37">
        <v>2638.4</v>
      </c>
      <c r="G41" s="36">
        <f t="shared" si="1"/>
        <v>14660.6</v>
      </c>
      <c r="H41" s="36">
        <f t="shared" si="2"/>
        <v>14660.6</v>
      </c>
      <c r="I41" s="71">
        <f t="shared" si="3"/>
        <v>0.15251748655991676</v>
      </c>
      <c r="J41" s="33">
        <f t="shared" si="6"/>
        <v>0.15251748655991676</v>
      </c>
    </row>
    <row r="42" spans="1:10" s="25" customFormat="1" ht="40.5" hidden="1" customHeight="1" x14ac:dyDescent="0.25">
      <c r="A42" s="29" t="s">
        <v>296</v>
      </c>
      <c r="B42" s="30" t="s">
        <v>295</v>
      </c>
      <c r="C42" s="31"/>
      <c r="D42" s="36">
        <v>700</v>
      </c>
      <c r="E42" s="36">
        <v>700</v>
      </c>
      <c r="F42" s="37">
        <v>150</v>
      </c>
      <c r="G42" s="36">
        <f t="shared" si="1"/>
        <v>550</v>
      </c>
      <c r="H42" s="36">
        <f t="shared" si="2"/>
        <v>550</v>
      </c>
      <c r="I42" s="71">
        <f t="shared" si="3"/>
        <v>0.21428571428571427</v>
      </c>
      <c r="J42" s="33">
        <f t="shared" si="6"/>
        <v>0.21428571428571427</v>
      </c>
    </row>
    <row r="43" spans="1:10" s="25" customFormat="1" ht="225" hidden="1" customHeight="1" x14ac:dyDescent="0.25">
      <c r="A43" s="29" t="s">
        <v>298</v>
      </c>
      <c r="B43" s="30" t="s">
        <v>297</v>
      </c>
      <c r="C43" s="31"/>
      <c r="D43" s="36">
        <v>18827</v>
      </c>
      <c r="E43" s="36">
        <v>18827</v>
      </c>
      <c r="F43" s="37">
        <v>4706.7</v>
      </c>
      <c r="G43" s="36">
        <f t="shared" si="1"/>
        <v>14120.3</v>
      </c>
      <c r="H43" s="36">
        <f t="shared" si="2"/>
        <v>14120.3</v>
      </c>
      <c r="I43" s="71">
        <f t="shared" si="3"/>
        <v>0.24999734423965581</v>
      </c>
      <c r="J43" s="33">
        <f t="shared" si="6"/>
        <v>0.24999734423965581</v>
      </c>
    </row>
    <row r="44" spans="1:10" ht="60" hidden="1" x14ac:dyDescent="0.25">
      <c r="A44" s="29" t="s">
        <v>343</v>
      </c>
      <c r="B44" s="30" t="s">
        <v>22</v>
      </c>
      <c r="C44" s="31" t="e">
        <f>#REF!+#REF!+C45+C46+C47</f>
        <v>#REF!</v>
      </c>
      <c r="D44" s="36">
        <f>D45+D46+D47</f>
        <v>58378.2</v>
      </c>
      <c r="E44" s="36">
        <f>E45+E46+E47+E48</f>
        <v>60347.1</v>
      </c>
      <c r="F44" s="37">
        <f>F45+F46+F47</f>
        <v>10415.700000000001</v>
      </c>
      <c r="G44" s="36">
        <f t="shared" si="1"/>
        <v>47962.5</v>
      </c>
      <c r="H44" s="36">
        <f t="shared" si="2"/>
        <v>49931.399999999994</v>
      </c>
      <c r="I44" s="71">
        <f t="shared" si="3"/>
        <v>0.17841762849830933</v>
      </c>
      <c r="J44" s="33">
        <f t="shared" si="6"/>
        <v>0.17259652907927639</v>
      </c>
    </row>
    <row r="45" spans="1:10" s="22" customFormat="1" ht="45" hidden="1" x14ac:dyDescent="0.25">
      <c r="A45" s="29" t="s">
        <v>223</v>
      </c>
      <c r="B45" s="30" t="s">
        <v>222</v>
      </c>
      <c r="C45" s="31">
        <v>0</v>
      </c>
      <c r="D45" s="36">
        <v>13</v>
      </c>
      <c r="E45" s="36">
        <v>13</v>
      </c>
      <c r="F45" s="37">
        <v>1.2</v>
      </c>
      <c r="G45" s="36">
        <f t="shared" si="1"/>
        <v>11.8</v>
      </c>
      <c r="H45" s="36">
        <f t="shared" si="2"/>
        <v>11.8</v>
      </c>
      <c r="I45" s="71">
        <f t="shared" si="3"/>
        <v>9.2307692307692299E-2</v>
      </c>
      <c r="J45" s="33">
        <f t="shared" si="6"/>
        <v>9.2307692307692299E-2</v>
      </c>
    </row>
    <row r="46" spans="1:10" s="22" customFormat="1" ht="45" hidden="1" x14ac:dyDescent="0.25">
      <c r="A46" s="29" t="s">
        <v>225</v>
      </c>
      <c r="B46" s="30" t="s">
        <v>224</v>
      </c>
      <c r="C46" s="31">
        <v>0</v>
      </c>
      <c r="D46" s="36">
        <v>38283.199999999997</v>
      </c>
      <c r="E46" s="36">
        <v>38283.1</v>
      </c>
      <c r="F46" s="37">
        <v>6631.7</v>
      </c>
      <c r="G46" s="36">
        <f t="shared" si="1"/>
        <v>31651.499999999996</v>
      </c>
      <c r="H46" s="36">
        <f t="shared" si="2"/>
        <v>31651.399999999998</v>
      </c>
      <c r="I46" s="71">
        <f t="shared" si="3"/>
        <v>0.17322742090525348</v>
      </c>
      <c r="J46" s="33">
        <f t="shared" si="6"/>
        <v>0.17322787339583262</v>
      </c>
    </row>
    <row r="47" spans="1:10" s="22" customFormat="1" ht="45" hidden="1" x14ac:dyDescent="0.25">
      <c r="A47" s="29" t="s">
        <v>227</v>
      </c>
      <c r="B47" s="30" t="s">
        <v>226</v>
      </c>
      <c r="C47" s="31">
        <v>0</v>
      </c>
      <c r="D47" s="36">
        <v>20082</v>
      </c>
      <c r="E47" s="36">
        <v>20591</v>
      </c>
      <c r="F47" s="37">
        <v>3782.8</v>
      </c>
      <c r="G47" s="36">
        <f t="shared" si="1"/>
        <v>16299.2</v>
      </c>
      <c r="H47" s="36">
        <f t="shared" si="2"/>
        <v>16808.2</v>
      </c>
      <c r="I47" s="71">
        <f t="shared" si="3"/>
        <v>0.18836769246091029</v>
      </c>
      <c r="J47" s="33">
        <f t="shared" si="6"/>
        <v>0.1837113301928027</v>
      </c>
    </row>
    <row r="48" spans="1:10" s="67" customFormat="1" ht="60" hidden="1" x14ac:dyDescent="0.25">
      <c r="A48" s="29" t="s">
        <v>571</v>
      </c>
      <c r="B48" s="30" t="s">
        <v>570</v>
      </c>
      <c r="C48" s="31"/>
      <c r="D48" s="36">
        <v>0</v>
      </c>
      <c r="E48" s="36">
        <v>1460</v>
      </c>
      <c r="F48" s="37">
        <v>0</v>
      </c>
      <c r="G48" s="36">
        <f t="shared" si="1"/>
        <v>0</v>
      </c>
      <c r="H48" s="36">
        <f t="shared" si="2"/>
        <v>1460</v>
      </c>
      <c r="I48" s="69" t="s">
        <v>574</v>
      </c>
      <c r="J48" s="33">
        <f t="shared" si="6"/>
        <v>0</v>
      </c>
    </row>
    <row r="49" spans="1:10" s="25" customFormat="1" ht="60" hidden="1" x14ac:dyDescent="0.25">
      <c r="A49" s="29" t="s">
        <v>301</v>
      </c>
      <c r="B49" s="30" t="s">
        <v>299</v>
      </c>
      <c r="C49" s="31"/>
      <c r="D49" s="36">
        <f>D50+D51</f>
        <v>5703.5</v>
      </c>
      <c r="E49" s="36">
        <f>E50+E51</f>
        <v>5703.5</v>
      </c>
      <c r="F49" s="37">
        <f>F50</f>
        <v>153.80000000000001</v>
      </c>
      <c r="G49" s="36">
        <f t="shared" si="1"/>
        <v>5549.7</v>
      </c>
      <c r="H49" s="36">
        <f t="shared" si="2"/>
        <v>5549.7</v>
      </c>
      <c r="I49" s="71">
        <f t="shared" si="3"/>
        <v>2.696589813272552E-2</v>
      </c>
      <c r="J49" s="33">
        <f t="shared" si="6"/>
        <v>2.696589813272552E-2</v>
      </c>
    </row>
    <row r="50" spans="1:10" s="25" customFormat="1" ht="60" hidden="1" x14ac:dyDescent="0.25">
      <c r="A50" s="29" t="s">
        <v>302</v>
      </c>
      <c r="B50" s="30" t="s">
        <v>300</v>
      </c>
      <c r="C50" s="31"/>
      <c r="D50" s="36">
        <v>2823.5</v>
      </c>
      <c r="E50" s="36">
        <v>2823.5</v>
      </c>
      <c r="F50" s="37">
        <v>153.80000000000001</v>
      </c>
      <c r="G50" s="36">
        <f t="shared" si="1"/>
        <v>2669.7</v>
      </c>
      <c r="H50" s="36">
        <f t="shared" si="2"/>
        <v>2669.7</v>
      </c>
      <c r="I50" s="71">
        <f t="shared" si="3"/>
        <v>5.4471400743757753E-2</v>
      </c>
      <c r="J50" s="33">
        <f t="shared" si="6"/>
        <v>5.4471400743757753E-2</v>
      </c>
    </row>
    <row r="51" spans="1:10" s="58" customFormat="1" ht="75" hidden="1" x14ac:dyDescent="0.25">
      <c r="A51" s="29" t="s">
        <v>376</v>
      </c>
      <c r="B51" s="30" t="s">
        <v>375</v>
      </c>
      <c r="C51" s="31"/>
      <c r="D51" s="36">
        <v>2880</v>
      </c>
      <c r="E51" s="36">
        <v>2880</v>
      </c>
      <c r="F51" s="37">
        <v>0</v>
      </c>
      <c r="G51" s="36">
        <f t="shared" si="1"/>
        <v>2880</v>
      </c>
      <c r="H51" s="36">
        <f t="shared" si="2"/>
        <v>2880</v>
      </c>
      <c r="I51" s="71">
        <f t="shared" si="3"/>
        <v>0</v>
      </c>
      <c r="J51" s="33">
        <f t="shared" si="6"/>
        <v>0</v>
      </c>
    </row>
    <row r="52" spans="1:10" s="58" customFormat="1" hidden="1" x14ac:dyDescent="0.25">
      <c r="A52" s="29" t="s">
        <v>379</v>
      </c>
      <c r="B52" s="30" t="s">
        <v>377</v>
      </c>
      <c r="C52" s="31"/>
      <c r="D52" s="36">
        <f>D53</f>
        <v>7696.1</v>
      </c>
      <c r="E52" s="36">
        <f>E53</f>
        <v>7696.1</v>
      </c>
      <c r="F52" s="37">
        <f>F53</f>
        <v>0</v>
      </c>
      <c r="G52" s="36">
        <f t="shared" si="1"/>
        <v>7696.1</v>
      </c>
      <c r="H52" s="36">
        <f t="shared" si="2"/>
        <v>7696.1</v>
      </c>
      <c r="I52" s="71">
        <f t="shared" si="3"/>
        <v>0</v>
      </c>
      <c r="J52" s="33">
        <f t="shared" si="6"/>
        <v>0</v>
      </c>
    </row>
    <row r="53" spans="1:10" s="58" customFormat="1" ht="105" hidden="1" x14ac:dyDescent="0.25">
      <c r="A53" s="29" t="s">
        <v>380</v>
      </c>
      <c r="B53" s="30" t="s">
        <v>378</v>
      </c>
      <c r="C53" s="31"/>
      <c r="D53" s="36">
        <v>7696.1</v>
      </c>
      <c r="E53" s="36">
        <v>7696.1</v>
      </c>
      <c r="F53" s="37">
        <v>0</v>
      </c>
      <c r="G53" s="36">
        <f t="shared" si="1"/>
        <v>7696.1</v>
      </c>
      <c r="H53" s="36">
        <f t="shared" si="2"/>
        <v>7696.1</v>
      </c>
      <c r="I53" s="71">
        <f t="shared" si="3"/>
        <v>0</v>
      </c>
      <c r="J53" s="33">
        <f t="shared" si="6"/>
        <v>0</v>
      </c>
    </row>
    <row r="54" spans="1:10" s="25" customFormat="1" ht="30" hidden="1" x14ac:dyDescent="0.25">
      <c r="A54" s="29" t="s">
        <v>305</v>
      </c>
      <c r="B54" s="30" t="s">
        <v>303</v>
      </c>
      <c r="C54" s="31"/>
      <c r="D54" s="36">
        <f>D55</f>
        <v>1675.2</v>
      </c>
      <c r="E54" s="36">
        <f>E55</f>
        <v>1675.2</v>
      </c>
      <c r="F54" s="37">
        <f>F55</f>
        <v>418.8</v>
      </c>
      <c r="G54" s="36">
        <f t="shared" si="1"/>
        <v>1256.4000000000001</v>
      </c>
      <c r="H54" s="36">
        <f t="shared" si="2"/>
        <v>1256.4000000000001</v>
      </c>
      <c r="I54" s="71">
        <f t="shared" si="3"/>
        <v>0.25</v>
      </c>
      <c r="J54" s="33">
        <f t="shared" si="6"/>
        <v>0.25</v>
      </c>
    </row>
    <row r="55" spans="1:10" s="25" customFormat="1" ht="195" hidden="1" x14ac:dyDescent="0.25">
      <c r="A55" s="29" t="s">
        <v>306</v>
      </c>
      <c r="B55" s="30" t="s">
        <v>304</v>
      </c>
      <c r="C55" s="31"/>
      <c r="D55" s="36">
        <v>1675.2</v>
      </c>
      <c r="E55" s="36">
        <v>1675.2</v>
      </c>
      <c r="F55" s="37">
        <v>418.8</v>
      </c>
      <c r="G55" s="36">
        <f t="shared" si="1"/>
        <v>1256.4000000000001</v>
      </c>
      <c r="H55" s="36">
        <f t="shared" si="2"/>
        <v>1256.4000000000001</v>
      </c>
      <c r="I55" s="71">
        <f t="shared" si="3"/>
        <v>0.25</v>
      </c>
      <c r="J55" s="33">
        <f t="shared" si="6"/>
        <v>0.25</v>
      </c>
    </row>
    <row r="56" spans="1:10" ht="30" hidden="1" x14ac:dyDescent="0.25">
      <c r="A56" s="29" t="s">
        <v>344</v>
      </c>
      <c r="B56" s="30" t="s">
        <v>25</v>
      </c>
      <c r="C56" s="31" t="e">
        <f>#REF!+C57+#REF!</f>
        <v>#REF!</v>
      </c>
      <c r="D56" s="36">
        <f>D57+D61</f>
        <v>77881.2</v>
      </c>
      <c r="E56" s="36">
        <f>E57+E61</f>
        <v>77881.2</v>
      </c>
      <c r="F56" s="37">
        <f>F57</f>
        <v>12981.9</v>
      </c>
      <c r="G56" s="36">
        <f t="shared" si="1"/>
        <v>64899.299999999996</v>
      </c>
      <c r="H56" s="36">
        <f t="shared" si="2"/>
        <v>64899.299999999996</v>
      </c>
      <c r="I56" s="71">
        <f t="shared" si="3"/>
        <v>0.16668849478436387</v>
      </c>
      <c r="J56" s="33">
        <f t="shared" si="6"/>
        <v>0.16668849478436387</v>
      </c>
    </row>
    <row r="57" spans="1:10" s="22" customFormat="1" ht="30" hidden="1" x14ac:dyDescent="0.25">
      <c r="A57" s="29" t="s">
        <v>230</v>
      </c>
      <c r="B57" s="30" t="s">
        <v>228</v>
      </c>
      <c r="C57" s="31">
        <v>0</v>
      </c>
      <c r="D57" s="36">
        <f>D58+D59</f>
        <v>49120.1</v>
      </c>
      <c r="E57" s="36">
        <f>E58+E60</f>
        <v>49120.1</v>
      </c>
      <c r="F57" s="37">
        <f>F60</f>
        <v>12981.9</v>
      </c>
      <c r="G57" s="36">
        <f t="shared" si="1"/>
        <v>36138.199999999997</v>
      </c>
      <c r="H57" s="36">
        <f t="shared" si="2"/>
        <v>36138.199999999997</v>
      </c>
      <c r="I57" s="71">
        <f t="shared" si="3"/>
        <v>0.2642889570664555</v>
      </c>
      <c r="J57" s="33">
        <f t="shared" si="6"/>
        <v>0.2642889570664555</v>
      </c>
    </row>
    <row r="58" spans="1:10" s="58" customFormat="1" ht="30" hidden="1" x14ac:dyDescent="0.25">
      <c r="A58" s="29" t="s">
        <v>382</v>
      </c>
      <c r="B58" s="30" t="s">
        <v>381</v>
      </c>
      <c r="C58" s="31"/>
      <c r="D58" s="36">
        <v>4500</v>
      </c>
      <c r="E58" s="36">
        <v>4500</v>
      </c>
      <c r="F58" s="37">
        <v>0</v>
      </c>
      <c r="G58" s="36">
        <f t="shared" si="1"/>
        <v>4500</v>
      </c>
      <c r="H58" s="36">
        <f t="shared" si="2"/>
        <v>4500</v>
      </c>
      <c r="I58" s="71">
        <f t="shared" si="3"/>
        <v>0</v>
      </c>
      <c r="J58" s="33">
        <f t="shared" si="6"/>
        <v>0</v>
      </c>
    </row>
    <row r="59" spans="1:10" s="59" customFormat="1" ht="30" hidden="1" x14ac:dyDescent="0.25">
      <c r="A59" s="29" t="s">
        <v>531</v>
      </c>
      <c r="B59" s="30" t="s">
        <v>530</v>
      </c>
      <c r="C59" s="31"/>
      <c r="D59" s="36">
        <f>D60</f>
        <v>44620.1</v>
      </c>
      <c r="E59" s="36">
        <f>E60</f>
        <v>44620.1</v>
      </c>
      <c r="F59" s="37">
        <f>F60</f>
        <v>12981.9</v>
      </c>
      <c r="G59" s="36">
        <f t="shared" si="1"/>
        <v>31638.199999999997</v>
      </c>
      <c r="H59" s="36">
        <f t="shared" si="2"/>
        <v>31638.199999999997</v>
      </c>
      <c r="I59" s="71">
        <f t="shared" si="3"/>
        <v>0.29094287103794031</v>
      </c>
      <c r="J59" s="33">
        <f t="shared" si="6"/>
        <v>0.29094287103794031</v>
      </c>
    </row>
    <row r="60" spans="1:10" s="22" customFormat="1" ht="45" hidden="1" x14ac:dyDescent="0.25">
      <c r="A60" s="29" t="s">
        <v>231</v>
      </c>
      <c r="B60" s="30" t="s">
        <v>229</v>
      </c>
      <c r="C60" s="31">
        <v>0</v>
      </c>
      <c r="D60" s="36">
        <v>44620.1</v>
      </c>
      <c r="E60" s="36">
        <v>44620.1</v>
      </c>
      <c r="F60" s="37">
        <v>12981.9</v>
      </c>
      <c r="G60" s="36">
        <f t="shared" si="1"/>
        <v>31638.199999999997</v>
      </c>
      <c r="H60" s="36">
        <f t="shared" si="2"/>
        <v>31638.199999999997</v>
      </c>
      <c r="I60" s="71">
        <f t="shared" si="3"/>
        <v>0.29094287103794031</v>
      </c>
      <c r="J60" s="33">
        <f t="shared" si="6"/>
        <v>0.29094287103794031</v>
      </c>
    </row>
    <row r="61" spans="1:10" s="58" customFormat="1" ht="34.5" hidden="1" customHeight="1" x14ac:dyDescent="0.25">
      <c r="A61" s="29" t="s">
        <v>386</v>
      </c>
      <c r="B61" s="30" t="s">
        <v>383</v>
      </c>
      <c r="C61" s="31"/>
      <c r="D61" s="36">
        <f>D62</f>
        <v>28761.1</v>
      </c>
      <c r="E61" s="36">
        <f>E62</f>
        <v>28761.1</v>
      </c>
      <c r="F61" s="37">
        <f>F62</f>
        <v>0</v>
      </c>
      <c r="G61" s="36">
        <f t="shared" si="1"/>
        <v>28761.1</v>
      </c>
      <c r="H61" s="36">
        <f t="shared" si="2"/>
        <v>28761.1</v>
      </c>
      <c r="I61" s="71">
        <f t="shared" si="3"/>
        <v>0</v>
      </c>
      <c r="J61" s="33">
        <f t="shared" si="6"/>
        <v>0</v>
      </c>
    </row>
    <row r="62" spans="1:10" s="58" customFormat="1" ht="30" hidden="1" x14ac:dyDescent="0.25">
      <c r="A62" s="29" t="s">
        <v>387</v>
      </c>
      <c r="B62" s="30" t="s">
        <v>385</v>
      </c>
      <c r="C62" s="31"/>
      <c r="D62" s="36">
        <v>28761.1</v>
      </c>
      <c r="E62" s="36">
        <v>28761.1</v>
      </c>
      <c r="F62" s="37">
        <v>0</v>
      </c>
      <c r="G62" s="36">
        <f t="shared" si="1"/>
        <v>28761.1</v>
      </c>
      <c r="H62" s="36">
        <f t="shared" si="2"/>
        <v>28761.1</v>
      </c>
      <c r="I62" s="71">
        <f t="shared" si="3"/>
        <v>0</v>
      </c>
      <c r="J62" s="33">
        <f t="shared" si="6"/>
        <v>0</v>
      </c>
    </row>
    <row r="63" spans="1:10" s="22" customFormat="1" hidden="1" x14ac:dyDescent="0.25">
      <c r="A63" s="29" t="s">
        <v>72</v>
      </c>
      <c r="B63" s="30" t="s">
        <v>384</v>
      </c>
      <c r="C63" s="31">
        <f>C64</f>
        <v>0</v>
      </c>
      <c r="D63" s="36">
        <f>D64</f>
        <v>24533.599999999999</v>
      </c>
      <c r="E63" s="36">
        <f>E64</f>
        <v>24533.599999999999</v>
      </c>
      <c r="F63" s="37">
        <f>F64</f>
        <v>4635.2999999999993</v>
      </c>
      <c r="G63" s="36">
        <f t="shared" si="1"/>
        <v>19898.3</v>
      </c>
      <c r="H63" s="36">
        <f t="shared" si="2"/>
        <v>19898.3</v>
      </c>
      <c r="I63" s="71">
        <f t="shared" si="3"/>
        <v>0.18893680503472787</v>
      </c>
      <c r="J63" s="33">
        <f t="shared" si="6"/>
        <v>0.18893680503472787</v>
      </c>
    </row>
    <row r="64" spans="1:10" s="22" customFormat="1" ht="30" hidden="1" x14ac:dyDescent="0.25">
      <c r="A64" s="29" t="s">
        <v>28</v>
      </c>
      <c r="B64" s="30" t="s">
        <v>232</v>
      </c>
      <c r="C64" s="31">
        <f>C66+C67+C68</f>
        <v>0</v>
      </c>
      <c r="D64" s="36">
        <f>D65+D69</f>
        <v>24533.599999999999</v>
      </c>
      <c r="E64" s="36">
        <f>E66+E67+E68+E69</f>
        <v>24533.599999999999</v>
      </c>
      <c r="F64" s="37">
        <f>F66+F67+F68</f>
        <v>4635.2999999999993</v>
      </c>
      <c r="G64" s="36">
        <f t="shared" si="1"/>
        <v>19898.3</v>
      </c>
      <c r="H64" s="36">
        <f t="shared" si="2"/>
        <v>19898.3</v>
      </c>
      <c r="I64" s="71">
        <f t="shared" si="3"/>
        <v>0.18893680503472787</v>
      </c>
      <c r="J64" s="33">
        <f t="shared" si="6"/>
        <v>0.18893680503472787</v>
      </c>
    </row>
    <row r="65" spans="1:10" s="59" customFormat="1" hidden="1" x14ac:dyDescent="0.25">
      <c r="A65" s="29" t="s">
        <v>533</v>
      </c>
      <c r="B65" s="30" t="s">
        <v>532</v>
      </c>
      <c r="C65" s="31"/>
      <c r="D65" s="36">
        <f>D66+D67+D68</f>
        <v>24345.699999999997</v>
      </c>
      <c r="E65" s="36"/>
      <c r="F65" s="37"/>
      <c r="G65" s="36">
        <f t="shared" si="1"/>
        <v>24345.699999999997</v>
      </c>
      <c r="H65" s="36">
        <f t="shared" si="2"/>
        <v>0</v>
      </c>
      <c r="I65" s="71">
        <f t="shared" si="3"/>
        <v>0</v>
      </c>
      <c r="J65" s="33" t="s">
        <v>574</v>
      </c>
    </row>
    <row r="66" spans="1:10" s="22" customFormat="1" ht="30" hidden="1" x14ac:dyDescent="0.25">
      <c r="A66" s="29" t="s">
        <v>29</v>
      </c>
      <c r="B66" s="30" t="s">
        <v>233</v>
      </c>
      <c r="C66" s="31">
        <v>0</v>
      </c>
      <c r="D66" s="36">
        <v>1389.3</v>
      </c>
      <c r="E66" s="36">
        <v>1389.3</v>
      </c>
      <c r="F66" s="37">
        <v>187.4</v>
      </c>
      <c r="G66" s="36">
        <f t="shared" si="1"/>
        <v>1201.8999999999999</v>
      </c>
      <c r="H66" s="36">
        <f t="shared" si="2"/>
        <v>1201.8999999999999</v>
      </c>
      <c r="I66" s="71">
        <f t="shared" si="3"/>
        <v>0.13488807313035342</v>
      </c>
      <c r="J66" s="33">
        <f t="shared" si="6"/>
        <v>0.13488807313035342</v>
      </c>
    </row>
    <row r="67" spans="1:10" s="22" customFormat="1" ht="45" hidden="1" x14ac:dyDescent="0.25">
      <c r="A67" s="29" t="s">
        <v>30</v>
      </c>
      <c r="B67" s="30" t="s">
        <v>234</v>
      </c>
      <c r="C67" s="31">
        <v>0</v>
      </c>
      <c r="D67" s="36">
        <v>9803.5</v>
      </c>
      <c r="E67" s="36">
        <v>9803.5</v>
      </c>
      <c r="F67" s="37">
        <v>1899.2</v>
      </c>
      <c r="G67" s="36">
        <f t="shared" si="1"/>
        <v>7904.3</v>
      </c>
      <c r="H67" s="36">
        <f t="shared" si="2"/>
        <v>7904.3</v>
      </c>
      <c r="I67" s="71">
        <f t="shared" si="3"/>
        <v>0.19372673024940074</v>
      </c>
      <c r="J67" s="33">
        <f t="shared" si="6"/>
        <v>0.19372673024940074</v>
      </c>
    </row>
    <row r="68" spans="1:10" s="22" customFormat="1" ht="30" hidden="1" x14ac:dyDescent="0.25">
      <c r="A68" s="29" t="s">
        <v>31</v>
      </c>
      <c r="B68" s="30" t="s">
        <v>235</v>
      </c>
      <c r="C68" s="31">
        <v>0</v>
      </c>
      <c r="D68" s="37">
        <v>13152.9</v>
      </c>
      <c r="E68" s="36">
        <v>13152.9</v>
      </c>
      <c r="F68" s="37">
        <v>2548.6999999999998</v>
      </c>
      <c r="G68" s="36">
        <f t="shared" si="1"/>
        <v>10604.2</v>
      </c>
      <c r="H68" s="36">
        <f t="shared" si="2"/>
        <v>10604.2</v>
      </c>
      <c r="I68" s="71">
        <f t="shared" si="3"/>
        <v>0.19377475689771836</v>
      </c>
      <c r="J68" s="33">
        <f t="shared" si="6"/>
        <v>0.19377475689771836</v>
      </c>
    </row>
    <row r="69" spans="1:10" s="58" customFormat="1" hidden="1" x14ac:dyDescent="0.25">
      <c r="A69" s="29" t="s">
        <v>389</v>
      </c>
      <c r="B69" s="30" t="s">
        <v>388</v>
      </c>
      <c r="C69" s="31"/>
      <c r="D69" s="37">
        <v>187.9</v>
      </c>
      <c r="E69" s="36">
        <v>187.9</v>
      </c>
      <c r="F69" s="37">
        <v>0</v>
      </c>
      <c r="G69" s="36">
        <f t="shared" si="1"/>
        <v>187.9</v>
      </c>
      <c r="H69" s="36">
        <f t="shared" si="2"/>
        <v>187.9</v>
      </c>
      <c r="I69" s="71">
        <f t="shared" si="3"/>
        <v>0</v>
      </c>
      <c r="J69" s="33">
        <f t="shared" si="6"/>
        <v>0</v>
      </c>
    </row>
    <row r="70" spans="1:10" s="4" customFormat="1" x14ac:dyDescent="0.2">
      <c r="A70" s="29" t="s">
        <v>32</v>
      </c>
      <c r="B70" s="30" t="s">
        <v>33</v>
      </c>
      <c r="C70" s="31" t="e">
        <f>C71+C79</f>
        <v>#REF!</v>
      </c>
      <c r="D70" s="36">
        <f>D71+D74+D79+D82+D86</f>
        <v>17026.5</v>
      </c>
      <c r="E70" s="36">
        <f>E71+E74+E79+E82+E86</f>
        <v>17026.5</v>
      </c>
      <c r="F70" s="36">
        <f>F71+F79</f>
        <v>1688.9</v>
      </c>
      <c r="G70" s="36">
        <f t="shared" ref="G70:G133" si="7">D70-F70</f>
        <v>15337.6</v>
      </c>
      <c r="H70" s="36">
        <f t="shared" ref="H70:H133" si="8">E70-F70</f>
        <v>15337.6</v>
      </c>
      <c r="I70" s="71">
        <f t="shared" ref="I70:I133" si="9">F70/D70</f>
        <v>9.9192435321410741E-2</v>
      </c>
      <c r="J70" s="33">
        <f>F70/E70</f>
        <v>9.9192435321410741E-2</v>
      </c>
    </row>
    <row r="71" spans="1:10" hidden="1" x14ac:dyDescent="0.25">
      <c r="A71" s="29" t="s">
        <v>34</v>
      </c>
      <c r="B71" s="30" t="s">
        <v>35</v>
      </c>
      <c r="C71" s="31" t="e">
        <f>#REF!+#REF!</f>
        <v>#REF!</v>
      </c>
      <c r="D71" s="37">
        <f t="shared" ref="D71:F72" si="10">D72</f>
        <v>7824.5</v>
      </c>
      <c r="E71" s="36">
        <f t="shared" si="10"/>
        <v>7824.5</v>
      </c>
      <c r="F71" s="37">
        <f t="shared" si="10"/>
        <v>1333</v>
      </c>
      <c r="G71" s="36">
        <f t="shared" si="7"/>
        <v>6491.5</v>
      </c>
      <c r="H71" s="36">
        <f t="shared" si="8"/>
        <v>6491.5</v>
      </c>
      <c r="I71" s="71">
        <f t="shared" si="9"/>
        <v>0.17036232347114832</v>
      </c>
      <c r="J71" s="33">
        <f>F71/E71</f>
        <v>0.17036232347114832</v>
      </c>
    </row>
    <row r="72" spans="1:10" s="22" customFormat="1" ht="30" hidden="1" x14ac:dyDescent="0.25">
      <c r="A72" s="29" t="s">
        <v>36</v>
      </c>
      <c r="B72" s="30" t="s">
        <v>236</v>
      </c>
      <c r="C72" s="31">
        <f>C73</f>
        <v>0</v>
      </c>
      <c r="D72" s="37">
        <f t="shared" si="10"/>
        <v>7824.5</v>
      </c>
      <c r="E72" s="36">
        <f t="shared" si="10"/>
        <v>7824.5</v>
      </c>
      <c r="F72" s="37">
        <f t="shared" si="10"/>
        <v>1333</v>
      </c>
      <c r="G72" s="36">
        <f t="shared" si="7"/>
        <v>6491.5</v>
      </c>
      <c r="H72" s="36">
        <f t="shared" si="8"/>
        <v>6491.5</v>
      </c>
      <c r="I72" s="71">
        <f t="shared" si="9"/>
        <v>0.17036232347114832</v>
      </c>
      <c r="J72" s="33">
        <f t="shared" ref="J72:J88" si="11">F72/E72</f>
        <v>0.17036232347114832</v>
      </c>
    </row>
    <row r="73" spans="1:10" s="22" customFormat="1" ht="30" hidden="1" x14ac:dyDescent="0.25">
      <c r="A73" s="29" t="s">
        <v>37</v>
      </c>
      <c r="B73" s="30" t="s">
        <v>237</v>
      </c>
      <c r="C73" s="31">
        <v>0</v>
      </c>
      <c r="D73" s="37">
        <v>7824.5</v>
      </c>
      <c r="E73" s="36">
        <v>7824.5</v>
      </c>
      <c r="F73" s="37">
        <v>1333</v>
      </c>
      <c r="G73" s="36">
        <f t="shared" si="7"/>
        <v>6491.5</v>
      </c>
      <c r="H73" s="36">
        <f t="shared" si="8"/>
        <v>6491.5</v>
      </c>
      <c r="I73" s="71">
        <f t="shared" si="9"/>
        <v>0.17036232347114832</v>
      </c>
      <c r="J73" s="33">
        <f t="shared" si="11"/>
        <v>0.17036232347114832</v>
      </c>
    </row>
    <row r="74" spans="1:10" s="58" customFormat="1" hidden="1" x14ac:dyDescent="0.25">
      <c r="A74" s="29" t="s">
        <v>394</v>
      </c>
      <c r="B74" s="30" t="s">
        <v>390</v>
      </c>
      <c r="C74" s="31"/>
      <c r="D74" s="37">
        <f>D75</f>
        <v>5794</v>
      </c>
      <c r="E74" s="36">
        <f>E75</f>
        <v>5794</v>
      </c>
      <c r="F74" s="37">
        <f>F75</f>
        <v>0</v>
      </c>
      <c r="G74" s="36">
        <f t="shared" si="7"/>
        <v>5794</v>
      </c>
      <c r="H74" s="36">
        <f t="shared" si="8"/>
        <v>5794</v>
      </c>
      <c r="I74" s="71">
        <f t="shared" si="9"/>
        <v>0</v>
      </c>
      <c r="J74" s="33">
        <f t="shared" si="11"/>
        <v>0</v>
      </c>
    </row>
    <row r="75" spans="1:10" s="58" customFormat="1" ht="30" hidden="1" x14ac:dyDescent="0.25">
      <c r="A75" s="29" t="s">
        <v>395</v>
      </c>
      <c r="B75" s="30" t="s">
        <v>391</v>
      </c>
      <c r="C75" s="31"/>
      <c r="D75" s="37">
        <f>D76</f>
        <v>5794</v>
      </c>
      <c r="E75" s="36">
        <f>E77+E78</f>
        <v>5794</v>
      </c>
      <c r="F75" s="37">
        <f>F77+F78</f>
        <v>0</v>
      </c>
      <c r="G75" s="36">
        <f t="shared" si="7"/>
        <v>5794</v>
      </c>
      <c r="H75" s="36">
        <f t="shared" si="8"/>
        <v>5794</v>
      </c>
      <c r="I75" s="71">
        <f t="shared" si="9"/>
        <v>0</v>
      </c>
      <c r="J75" s="33">
        <f t="shared" si="11"/>
        <v>0</v>
      </c>
    </row>
    <row r="76" spans="1:10" s="59" customFormat="1" hidden="1" x14ac:dyDescent="0.25">
      <c r="A76" s="29" t="s">
        <v>535</v>
      </c>
      <c r="B76" s="30" t="s">
        <v>534</v>
      </c>
      <c r="C76" s="31"/>
      <c r="D76" s="37">
        <f>D77+D78</f>
        <v>5794</v>
      </c>
      <c r="E76" s="36">
        <f>E77+E78</f>
        <v>5794</v>
      </c>
      <c r="F76" s="37">
        <f>F77</f>
        <v>0</v>
      </c>
      <c r="G76" s="36">
        <f t="shared" si="7"/>
        <v>5794</v>
      </c>
      <c r="H76" s="36">
        <f t="shared" si="8"/>
        <v>5794</v>
      </c>
      <c r="I76" s="71">
        <f t="shared" si="9"/>
        <v>0</v>
      </c>
      <c r="J76" s="33">
        <f t="shared" si="11"/>
        <v>0</v>
      </c>
    </row>
    <row r="77" spans="1:10" s="58" customFormat="1" ht="45" hidden="1" x14ac:dyDescent="0.25">
      <c r="A77" s="29" t="s">
        <v>396</v>
      </c>
      <c r="B77" s="30" t="s">
        <v>392</v>
      </c>
      <c r="C77" s="31"/>
      <c r="D77" s="37">
        <v>4094</v>
      </c>
      <c r="E77" s="36">
        <v>4094</v>
      </c>
      <c r="F77" s="37">
        <v>0</v>
      </c>
      <c r="G77" s="36">
        <f t="shared" si="7"/>
        <v>4094</v>
      </c>
      <c r="H77" s="36">
        <f t="shared" si="8"/>
        <v>4094</v>
      </c>
      <c r="I77" s="71">
        <f t="shared" si="9"/>
        <v>0</v>
      </c>
      <c r="J77" s="33">
        <f t="shared" si="11"/>
        <v>0</v>
      </c>
    </row>
    <row r="78" spans="1:10" s="58" customFormat="1" ht="39" hidden="1" customHeight="1" x14ac:dyDescent="0.25">
      <c r="A78" s="29" t="s">
        <v>397</v>
      </c>
      <c r="B78" s="30" t="s">
        <v>393</v>
      </c>
      <c r="C78" s="31"/>
      <c r="D78" s="37">
        <v>1700</v>
      </c>
      <c r="E78" s="36">
        <v>1700</v>
      </c>
      <c r="F78" s="37">
        <v>0</v>
      </c>
      <c r="G78" s="36">
        <f t="shared" si="7"/>
        <v>1700</v>
      </c>
      <c r="H78" s="36">
        <f t="shared" si="8"/>
        <v>1700</v>
      </c>
      <c r="I78" s="71">
        <f t="shared" si="9"/>
        <v>0</v>
      </c>
      <c r="J78" s="33">
        <f t="shared" si="11"/>
        <v>0</v>
      </c>
    </row>
    <row r="79" spans="1:10" s="16" customFormat="1" hidden="1" x14ac:dyDescent="0.25">
      <c r="A79" s="29" t="s">
        <v>72</v>
      </c>
      <c r="B79" s="30" t="s">
        <v>195</v>
      </c>
      <c r="C79" s="31" t="e">
        <f>#REF!</f>
        <v>#REF!</v>
      </c>
      <c r="D79" s="37">
        <f t="shared" ref="D79:F80" si="12">D80</f>
        <v>3198</v>
      </c>
      <c r="E79" s="36">
        <f t="shared" si="12"/>
        <v>3198</v>
      </c>
      <c r="F79" s="37">
        <f t="shared" si="12"/>
        <v>355.9</v>
      </c>
      <c r="G79" s="36">
        <f t="shared" si="7"/>
        <v>2842.1</v>
      </c>
      <c r="H79" s="36">
        <f t="shared" si="8"/>
        <v>2842.1</v>
      </c>
      <c r="I79" s="71">
        <f t="shared" si="9"/>
        <v>0.1112883051907442</v>
      </c>
      <c r="J79" s="33">
        <f t="shared" si="11"/>
        <v>0.1112883051907442</v>
      </c>
    </row>
    <row r="80" spans="1:10" s="22" customFormat="1" ht="45" hidden="1" x14ac:dyDescent="0.25">
      <c r="A80" s="29" t="s">
        <v>240</v>
      </c>
      <c r="B80" s="30" t="s">
        <v>238</v>
      </c>
      <c r="C80" s="31">
        <f>C81</f>
        <v>0</v>
      </c>
      <c r="D80" s="37">
        <f t="shared" si="12"/>
        <v>3198</v>
      </c>
      <c r="E80" s="36">
        <f t="shared" si="12"/>
        <v>3198</v>
      </c>
      <c r="F80" s="37">
        <f t="shared" si="12"/>
        <v>355.9</v>
      </c>
      <c r="G80" s="36">
        <f t="shared" si="7"/>
        <v>2842.1</v>
      </c>
      <c r="H80" s="36">
        <f t="shared" si="8"/>
        <v>2842.1</v>
      </c>
      <c r="I80" s="71">
        <f t="shared" si="9"/>
        <v>0.1112883051907442</v>
      </c>
      <c r="J80" s="33">
        <f t="shared" si="11"/>
        <v>0.1112883051907442</v>
      </c>
    </row>
    <row r="81" spans="1:10" s="22" customFormat="1" ht="45" hidden="1" customHeight="1" x14ac:dyDescent="0.25">
      <c r="A81" s="29" t="s">
        <v>27</v>
      </c>
      <c r="B81" s="30" t="s">
        <v>239</v>
      </c>
      <c r="C81" s="31">
        <v>0</v>
      </c>
      <c r="D81" s="37">
        <v>3198</v>
      </c>
      <c r="E81" s="36">
        <v>3198</v>
      </c>
      <c r="F81" s="37">
        <v>355.9</v>
      </c>
      <c r="G81" s="36">
        <f t="shared" si="7"/>
        <v>2842.1</v>
      </c>
      <c r="H81" s="36">
        <f t="shared" si="8"/>
        <v>2842.1</v>
      </c>
      <c r="I81" s="71">
        <f t="shared" si="9"/>
        <v>0.1112883051907442</v>
      </c>
      <c r="J81" s="33">
        <f t="shared" si="11"/>
        <v>0.1112883051907442</v>
      </c>
    </row>
    <row r="82" spans="1:10" s="58" customFormat="1" ht="37.5" hidden="1" customHeight="1" x14ac:dyDescent="0.25">
      <c r="A82" s="29" t="s">
        <v>402</v>
      </c>
      <c r="B82" s="30" t="s">
        <v>398</v>
      </c>
      <c r="C82" s="31"/>
      <c r="D82" s="37">
        <f>D83</f>
        <v>140</v>
      </c>
      <c r="E82" s="36">
        <f>E83</f>
        <v>140</v>
      </c>
      <c r="F82" s="37">
        <f>F83</f>
        <v>0</v>
      </c>
      <c r="G82" s="36">
        <f t="shared" si="7"/>
        <v>140</v>
      </c>
      <c r="H82" s="36">
        <f t="shared" si="8"/>
        <v>140</v>
      </c>
      <c r="I82" s="71">
        <f t="shared" si="9"/>
        <v>0</v>
      </c>
      <c r="J82" s="33">
        <f t="shared" si="11"/>
        <v>0</v>
      </c>
    </row>
    <row r="83" spans="1:10" s="58" customFormat="1" ht="36" hidden="1" customHeight="1" x14ac:dyDescent="0.25">
      <c r="A83" s="29" t="s">
        <v>403</v>
      </c>
      <c r="B83" s="30" t="s">
        <v>399</v>
      </c>
      <c r="C83" s="31"/>
      <c r="D83" s="37">
        <f>D84+D85</f>
        <v>140</v>
      </c>
      <c r="E83" s="36">
        <f>E84+E85</f>
        <v>140</v>
      </c>
      <c r="F83" s="37">
        <f>F84+F85</f>
        <v>0</v>
      </c>
      <c r="G83" s="36">
        <f t="shared" si="7"/>
        <v>140</v>
      </c>
      <c r="H83" s="36">
        <f t="shared" si="8"/>
        <v>140</v>
      </c>
      <c r="I83" s="71">
        <f t="shared" si="9"/>
        <v>0</v>
      </c>
      <c r="J83" s="33">
        <f t="shared" si="11"/>
        <v>0</v>
      </c>
    </row>
    <row r="84" spans="1:10" s="58" customFormat="1" ht="29.25" hidden="1" customHeight="1" x14ac:dyDescent="0.25">
      <c r="A84" s="29" t="s">
        <v>404</v>
      </c>
      <c r="B84" s="30" t="s">
        <v>400</v>
      </c>
      <c r="C84" s="31"/>
      <c r="D84" s="37">
        <v>70</v>
      </c>
      <c r="E84" s="36">
        <v>70</v>
      </c>
      <c r="F84" s="37">
        <v>0</v>
      </c>
      <c r="G84" s="36">
        <f t="shared" si="7"/>
        <v>70</v>
      </c>
      <c r="H84" s="36">
        <f t="shared" si="8"/>
        <v>70</v>
      </c>
      <c r="I84" s="71">
        <f t="shared" si="9"/>
        <v>0</v>
      </c>
      <c r="J84" s="33">
        <f t="shared" si="11"/>
        <v>0</v>
      </c>
    </row>
    <row r="85" spans="1:10" s="58" customFormat="1" ht="45" hidden="1" customHeight="1" x14ac:dyDescent="0.25">
      <c r="A85" s="29" t="s">
        <v>405</v>
      </c>
      <c r="B85" s="30" t="s">
        <v>401</v>
      </c>
      <c r="C85" s="31"/>
      <c r="D85" s="37">
        <v>70</v>
      </c>
      <c r="E85" s="36">
        <v>70</v>
      </c>
      <c r="F85" s="37">
        <v>0</v>
      </c>
      <c r="G85" s="36">
        <f t="shared" si="7"/>
        <v>70</v>
      </c>
      <c r="H85" s="36">
        <f t="shared" si="8"/>
        <v>70</v>
      </c>
      <c r="I85" s="71">
        <f t="shared" si="9"/>
        <v>0</v>
      </c>
      <c r="J85" s="33">
        <f t="shared" si="11"/>
        <v>0</v>
      </c>
    </row>
    <row r="86" spans="1:10" s="58" customFormat="1" ht="33.75" hidden="1" customHeight="1" x14ac:dyDescent="0.25">
      <c r="A86" s="29" t="s">
        <v>409</v>
      </c>
      <c r="B86" s="30" t="s">
        <v>406</v>
      </c>
      <c r="C86" s="31"/>
      <c r="D86" s="37">
        <f t="shared" ref="D86:F87" si="13">D87</f>
        <v>70</v>
      </c>
      <c r="E86" s="36">
        <f t="shared" si="13"/>
        <v>70</v>
      </c>
      <c r="F86" s="37">
        <f t="shared" si="13"/>
        <v>0</v>
      </c>
      <c r="G86" s="36">
        <f t="shared" si="7"/>
        <v>70</v>
      </c>
      <c r="H86" s="36">
        <f t="shared" si="8"/>
        <v>70</v>
      </c>
      <c r="I86" s="71">
        <f t="shared" si="9"/>
        <v>0</v>
      </c>
      <c r="J86" s="33">
        <f t="shared" si="11"/>
        <v>0</v>
      </c>
    </row>
    <row r="87" spans="1:10" s="58" customFormat="1" ht="45" hidden="1" customHeight="1" x14ac:dyDescent="0.25">
      <c r="A87" s="29" t="s">
        <v>410</v>
      </c>
      <c r="B87" s="30" t="s">
        <v>407</v>
      </c>
      <c r="C87" s="31"/>
      <c r="D87" s="37">
        <f t="shared" si="13"/>
        <v>70</v>
      </c>
      <c r="E87" s="36">
        <f t="shared" si="13"/>
        <v>70</v>
      </c>
      <c r="F87" s="37">
        <f t="shared" si="13"/>
        <v>0</v>
      </c>
      <c r="G87" s="36">
        <f t="shared" si="7"/>
        <v>70</v>
      </c>
      <c r="H87" s="36">
        <f t="shared" si="8"/>
        <v>70</v>
      </c>
      <c r="I87" s="71">
        <f t="shared" si="9"/>
        <v>0</v>
      </c>
      <c r="J87" s="33">
        <f t="shared" si="11"/>
        <v>0</v>
      </c>
    </row>
    <row r="88" spans="1:10" s="58" customFormat="1" ht="45" hidden="1" customHeight="1" thickBot="1" x14ac:dyDescent="0.25">
      <c r="A88" s="29" t="s">
        <v>411</v>
      </c>
      <c r="B88" s="30" t="s">
        <v>408</v>
      </c>
      <c r="C88" s="31"/>
      <c r="D88" s="37">
        <v>70</v>
      </c>
      <c r="E88" s="36">
        <v>70</v>
      </c>
      <c r="F88" s="37">
        <v>0</v>
      </c>
      <c r="G88" s="36">
        <f t="shared" si="7"/>
        <v>70</v>
      </c>
      <c r="H88" s="36">
        <f t="shared" si="8"/>
        <v>70</v>
      </c>
      <c r="I88" s="71">
        <f t="shared" si="9"/>
        <v>0</v>
      </c>
      <c r="J88" s="33">
        <f t="shared" si="11"/>
        <v>0</v>
      </c>
    </row>
    <row r="89" spans="1:10" s="4" customFormat="1" x14ac:dyDescent="0.2">
      <c r="A89" s="29" t="s">
        <v>38</v>
      </c>
      <c r="B89" s="30" t="s">
        <v>39</v>
      </c>
      <c r="C89" s="31" t="e">
        <f>C90+#REF!</f>
        <v>#REF!</v>
      </c>
      <c r="D89" s="36">
        <f>D90+D93</f>
        <v>106693</v>
      </c>
      <c r="E89" s="36">
        <f>E90+E93</f>
        <v>106693</v>
      </c>
      <c r="F89" s="36">
        <f>F90+F93</f>
        <v>26258.799999999999</v>
      </c>
      <c r="G89" s="36">
        <f t="shared" si="7"/>
        <v>80434.2</v>
      </c>
      <c r="H89" s="36">
        <f t="shared" si="8"/>
        <v>80434.2</v>
      </c>
      <c r="I89" s="71">
        <f t="shared" si="9"/>
        <v>0.24611549023834739</v>
      </c>
      <c r="J89" s="33">
        <f>F89/E89</f>
        <v>0.24611549023834739</v>
      </c>
    </row>
    <row r="90" spans="1:10" hidden="1" x14ac:dyDescent="0.25">
      <c r="A90" s="29" t="s">
        <v>40</v>
      </c>
      <c r="B90" s="30" t="s">
        <v>41</v>
      </c>
      <c r="C90" s="31" t="e">
        <f>C91</f>
        <v>#REF!</v>
      </c>
      <c r="D90" s="37">
        <f>D91</f>
        <v>3330</v>
      </c>
      <c r="E90" s="36">
        <f>E91</f>
        <v>3330</v>
      </c>
      <c r="F90" s="37">
        <f>F91</f>
        <v>418.3</v>
      </c>
      <c r="G90" s="36">
        <f t="shared" si="7"/>
        <v>2911.7</v>
      </c>
      <c r="H90" s="36">
        <f t="shared" si="8"/>
        <v>2911.7</v>
      </c>
      <c r="I90" s="71">
        <f t="shared" si="9"/>
        <v>0.12561561561561563</v>
      </c>
      <c r="J90" s="33">
        <f>F90/E90</f>
        <v>0.12561561561561563</v>
      </c>
    </row>
    <row r="91" spans="1:10" ht="34.5" hidden="1" customHeight="1" x14ac:dyDescent="0.25">
      <c r="A91" s="29" t="s">
        <v>42</v>
      </c>
      <c r="B91" s="30" t="s">
        <v>43</v>
      </c>
      <c r="C91" s="31" t="e">
        <f>C92+#REF!</f>
        <v>#REF!</v>
      </c>
      <c r="D91" s="37">
        <f>D92</f>
        <v>3330</v>
      </c>
      <c r="E91" s="36">
        <f>E92</f>
        <v>3330</v>
      </c>
      <c r="F91" s="37">
        <f>F92</f>
        <v>418.3</v>
      </c>
      <c r="G91" s="36">
        <f t="shared" si="7"/>
        <v>2911.7</v>
      </c>
      <c r="H91" s="36">
        <f t="shared" si="8"/>
        <v>2911.7</v>
      </c>
      <c r="I91" s="71">
        <f t="shared" si="9"/>
        <v>0.12561561561561563</v>
      </c>
      <c r="J91" s="33">
        <f t="shared" ref="J91:J95" si="14">F91/E91</f>
        <v>0.12561561561561563</v>
      </c>
    </row>
    <row r="92" spans="1:10" ht="30" hidden="1" x14ac:dyDescent="0.25">
      <c r="A92" s="29" t="s">
        <v>345</v>
      </c>
      <c r="B92" s="30" t="s">
        <v>44</v>
      </c>
      <c r="C92" s="31">
        <v>370.4</v>
      </c>
      <c r="D92" s="37">
        <v>3330</v>
      </c>
      <c r="E92" s="36">
        <v>3330</v>
      </c>
      <c r="F92" s="37">
        <v>418.3</v>
      </c>
      <c r="G92" s="36">
        <f t="shared" si="7"/>
        <v>2911.7</v>
      </c>
      <c r="H92" s="36">
        <f t="shared" si="8"/>
        <v>2911.7</v>
      </c>
      <c r="I92" s="71">
        <f t="shared" si="9"/>
        <v>0.12561561561561563</v>
      </c>
      <c r="J92" s="33">
        <f t="shared" si="14"/>
        <v>0.12561561561561563</v>
      </c>
    </row>
    <row r="93" spans="1:10" s="25" customFormat="1" hidden="1" x14ac:dyDescent="0.25">
      <c r="A93" s="29" t="s">
        <v>45</v>
      </c>
      <c r="B93" s="30" t="s">
        <v>307</v>
      </c>
      <c r="C93" s="31"/>
      <c r="D93" s="37">
        <f t="shared" ref="D93:F94" si="15">D94</f>
        <v>103363</v>
      </c>
      <c r="E93" s="36">
        <f t="shared" si="15"/>
        <v>103363</v>
      </c>
      <c r="F93" s="37">
        <f t="shared" si="15"/>
        <v>25840.5</v>
      </c>
      <c r="G93" s="36">
        <f t="shared" si="7"/>
        <v>77522.5</v>
      </c>
      <c r="H93" s="36">
        <f t="shared" si="8"/>
        <v>77522.5</v>
      </c>
      <c r="I93" s="71">
        <f t="shared" si="9"/>
        <v>0.24999758133955091</v>
      </c>
      <c r="J93" s="33">
        <f t="shared" si="14"/>
        <v>0.24999758133955091</v>
      </c>
    </row>
    <row r="94" spans="1:10" s="25" customFormat="1" hidden="1" x14ac:dyDescent="0.25">
      <c r="A94" s="29" t="s">
        <v>46</v>
      </c>
      <c r="B94" s="30" t="s">
        <v>308</v>
      </c>
      <c r="C94" s="31"/>
      <c r="D94" s="37">
        <f t="shared" si="15"/>
        <v>103363</v>
      </c>
      <c r="E94" s="36">
        <f t="shared" si="15"/>
        <v>103363</v>
      </c>
      <c r="F94" s="37">
        <f t="shared" si="15"/>
        <v>25840.5</v>
      </c>
      <c r="G94" s="36">
        <f t="shared" si="7"/>
        <v>77522.5</v>
      </c>
      <c r="H94" s="36">
        <f t="shared" si="8"/>
        <v>77522.5</v>
      </c>
      <c r="I94" s="71">
        <f t="shared" si="9"/>
        <v>0.24999758133955091</v>
      </c>
      <c r="J94" s="33">
        <f t="shared" si="14"/>
        <v>0.24999758133955091</v>
      </c>
    </row>
    <row r="95" spans="1:10" s="25" customFormat="1" ht="45" hidden="1" x14ac:dyDescent="0.25">
      <c r="A95" s="29" t="s">
        <v>310</v>
      </c>
      <c r="B95" s="30" t="s">
        <v>309</v>
      </c>
      <c r="C95" s="31"/>
      <c r="D95" s="37">
        <v>103363</v>
      </c>
      <c r="E95" s="36">
        <v>103363</v>
      </c>
      <c r="F95" s="37">
        <v>25840.5</v>
      </c>
      <c r="G95" s="36">
        <f t="shared" si="7"/>
        <v>77522.5</v>
      </c>
      <c r="H95" s="36">
        <f t="shared" si="8"/>
        <v>77522.5</v>
      </c>
      <c r="I95" s="71">
        <f t="shared" si="9"/>
        <v>0.24999758133955091</v>
      </c>
      <c r="J95" s="33">
        <f t="shared" si="14"/>
        <v>0.24999758133955091</v>
      </c>
    </row>
    <row r="96" spans="1:10" s="22" customFormat="1" x14ac:dyDescent="0.25">
      <c r="A96" s="29" t="s">
        <v>241</v>
      </c>
      <c r="B96" s="30" t="s">
        <v>242</v>
      </c>
      <c r="C96" s="31">
        <v>0</v>
      </c>
      <c r="D96" s="36">
        <f>D97</f>
        <v>1457</v>
      </c>
      <c r="E96" s="36">
        <f t="shared" ref="E96:F98" si="16">E97</f>
        <v>1457</v>
      </c>
      <c r="F96" s="36">
        <f t="shared" si="16"/>
        <v>161.5</v>
      </c>
      <c r="G96" s="36">
        <f t="shared" si="7"/>
        <v>1295.5</v>
      </c>
      <c r="H96" s="36">
        <f t="shared" si="8"/>
        <v>1295.5</v>
      </c>
      <c r="I96" s="71">
        <f t="shared" si="9"/>
        <v>0.11084420041180508</v>
      </c>
      <c r="J96" s="33">
        <f>F96/E96</f>
        <v>0.11084420041180508</v>
      </c>
    </row>
    <row r="97" spans="1:13" s="22" customFormat="1" ht="30" hidden="1" x14ac:dyDescent="0.25">
      <c r="A97" s="29" t="s">
        <v>243</v>
      </c>
      <c r="B97" s="30" t="s">
        <v>244</v>
      </c>
      <c r="C97" s="31">
        <v>0</v>
      </c>
      <c r="D97" s="37">
        <f>D98</f>
        <v>1457</v>
      </c>
      <c r="E97" s="36">
        <f t="shared" si="16"/>
        <v>1457</v>
      </c>
      <c r="F97" s="37">
        <f t="shared" si="16"/>
        <v>161.5</v>
      </c>
      <c r="G97" s="36">
        <f t="shared" si="7"/>
        <v>1295.5</v>
      </c>
      <c r="H97" s="36">
        <f t="shared" si="8"/>
        <v>1295.5</v>
      </c>
      <c r="I97" s="71">
        <f t="shared" si="9"/>
        <v>0.11084420041180508</v>
      </c>
      <c r="J97" s="33">
        <f>F97/E97</f>
        <v>0.11084420041180508</v>
      </c>
    </row>
    <row r="98" spans="1:13" s="22" customFormat="1" ht="18" hidden="1" customHeight="1" x14ac:dyDescent="0.25">
      <c r="A98" s="29" t="s">
        <v>245</v>
      </c>
      <c r="B98" s="30" t="s">
        <v>246</v>
      </c>
      <c r="C98" s="31">
        <v>0</v>
      </c>
      <c r="D98" s="37">
        <f>D99</f>
        <v>1457</v>
      </c>
      <c r="E98" s="36">
        <f t="shared" si="16"/>
        <v>1457</v>
      </c>
      <c r="F98" s="37">
        <f t="shared" si="16"/>
        <v>161.5</v>
      </c>
      <c r="G98" s="36">
        <f t="shared" si="7"/>
        <v>1295.5</v>
      </c>
      <c r="H98" s="36">
        <f t="shared" si="8"/>
        <v>1295.5</v>
      </c>
      <c r="I98" s="71">
        <f t="shared" si="9"/>
        <v>0.11084420041180508</v>
      </c>
      <c r="J98" s="33">
        <f t="shared" ref="J98:J99" si="17">F98/E98</f>
        <v>0.11084420041180508</v>
      </c>
    </row>
    <row r="99" spans="1:13" s="22" customFormat="1" ht="45" hidden="1" x14ac:dyDescent="0.25">
      <c r="A99" s="29" t="s">
        <v>248</v>
      </c>
      <c r="B99" s="30" t="s">
        <v>247</v>
      </c>
      <c r="C99" s="31">
        <v>0</v>
      </c>
      <c r="D99" s="37">
        <v>1457</v>
      </c>
      <c r="E99" s="36">
        <v>1457</v>
      </c>
      <c r="F99" s="37">
        <v>161.5</v>
      </c>
      <c r="G99" s="36">
        <f t="shared" si="7"/>
        <v>1295.5</v>
      </c>
      <c r="H99" s="36">
        <f t="shared" si="8"/>
        <v>1295.5</v>
      </c>
      <c r="I99" s="71">
        <f t="shared" si="9"/>
        <v>0.11084420041180508</v>
      </c>
      <c r="J99" s="33">
        <f t="shared" si="17"/>
        <v>0.11084420041180508</v>
      </c>
    </row>
    <row r="100" spans="1:13" s="6" customFormat="1" ht="30" x14ac:dyDescent="0.2">
      <c r="A100" s="29" t="s">
        <v>47</v>
      </c>
      <c r="B100" s="30" t="s">
        <v>48</v>
      </c>
      <c r="C100" s="31" t="e">
        <f>C101+C118+C123+#REF!+C129</f>
        <v>#REF!</v>
      </c>
      <c r="D100" s="36">
        <f>D101+D113+D118+D123+D126+D129</f>
        <v>78088.2</v>
      </c>
      <c r="E100" s="36">
        <f>E101+E113+E118+E123+E126+E129</f>
        <v>79372.5</v>
      </c>
      <c r="F100" s="36">
        <f>F101+F113+F118+F123+F129</f>
        <v>9145.2000000000007</v>
      </c>
      <c r="G100" s="36">
        <f t="shared" si="7"/>
        <v>68943</v>
      </c>
      <c r="H100" s="36">
        <f t="shared" si="8"/>
        <v>70227.3</v>
      </c>
      <c r="I100" s="71">
        <f t="shared" si="9"/>
        <v>0.11711372524914138</v>
      </c>
      <c r="J100" s="33">
        <f>F100/E100</f>
        <v>0.1152187470471511</v>
      </c>
      <c r="K100" s="4"/>
      <c r="L100" s="4"/>
      <c r="M100" s="4"/>
    </row>
    <row r="101" spans="1:13" hidden="1" x14ac:dyDescent="0.25">
      <c r="A101" s="29" t="s">
        <v>49</v>
      </c>
      <c r="B101" s="30" t="s">
        <v>50</v>
      </c>
      <c r="C101" s="31">
        <f>C106+C108</f>
        <v>3469.2</v>
      </c>
      <c r="D101" s="37">
        <f>D102+D104+D106+D108</f>
        <v>33221.5</v>
      </c>
      <c r="E101" s="36">
        <f>E102+E104+E106+E108</f>
        <v>34426.800000000003</v>
      </c>
      <c r="F101" s="36">
        <f>F106+F108</f>
        <v>4587.1000000000004</v>
      </c>
      <c r="G101" s="36">
        <f t="shared" si="7"/>
        <v>28634.400000000001</v>
      </c>
      <c r="H101" s="36">
        <f t="shared" si="8"/>
        <v>29839.700000000004</v>
      </c>
      <c r="I101" s="71">
        <f t="shared" si="9"/>
        <v>0.1380762458046747</v>
      </c>
      <c r="J101" s="33">
        <f>F101/E101</f>
        <v>0.13324212532097088</v>
      </c>
    </row>
    <row r="102" spans="1:13" s="58" customFormat="1" ht="30" hidden="1" x14ac:dyDescent="0.25">
      <c r="A102" s="29" t="s">
        <v>414</v>
      </c>
      <c r="B102" s="30" t="s">
        <v>412</v>
      </c>
      <c r="C102" s="31"/>
      <c r="D102" s="37">
        <f>D103</f>
        <v>64.8</v>
      </c>
      <c r="E102" s="36">
        <f>E103</f>
        <v>64.8</v>
      </c>
      <c r="F102" s="36">
        <f>F103</f>
        <v>0</v>
      </c>
      <c r="G102" s="36">
        <f t="shared" si="7"/>
        <v>64.8</v>
      </c>
      <c r="H102" s="36">
        <f t="shared" si="8"/>
        <v>64.8</v>
      </c>
      <c r="I102" s="71">
        <f t="shared" si="9"/>
        <v>0</v>
      </c>
      <c r="J102" s="33">
        <f t="shared" ref="J102:J131" si="18">F102/E102</f>
        <v>0</v>
      </c>
    </row>
    <row r="103" spans="1:13" s="58" customFormat="1" ht="35.25" hidden="1" customHeight="1" x14ac:dyDescent="0.25">
      <c r="A103" s="29" t="s">
        <v>415</v>
      </c>
      <c r="B103" s="30" t="s">
        <v>413</v>
      </c>
      <c r="C103" s="31"/>
      <c r="D103" s="37">
        <v>64.8</v>
      </c>
      <c r="E103" s="36">
        <v>64.8</v>
      </c>
      <c r="F103" s="36">
        <v>0</v>
      </c>
      <c r="G103" s="36">
        <f t="shared" si="7"/>
        <v>64.8</v>
      </c>
      <c r="H103" s="36">
        <f t="shared" si="8"/>
        <v>64.8</v>
      </c>
      <c r="I103" s="71">
        <f t="shared" si="9"/>
        <v>0</v>
      </c>
      <c r="J103" s="33">
        <f t="shared" si="18"/>
        <v>0</v>
      </c>
    </row>
    <row r="104" spans="1:13" s="58" customFormat="1" ht="43.5" hidden="1" customHeight="1" x14ac:dyDescent="0.25">
      <c r="A104" s="29" t="s">
        <v>418</v>
      </c>
      <c r="B104" s="30" t="s">
        <v>416</v>
      </c>
      <c r="C104" s="31"/>
      <c r="D104" s="37">
        <f>D105</f>
        <v>295.2</v>
      </c>
      <c r="E104" s="36">
        <f>E105</f>
        <v>295.2</v>
      </c>
      <c r="F104" s="36">
        <f>F105</f>
        <v>0</v>
      </c>
      <c r="G104" s="36">
        <f t="shared" si="7"/>
        <v>295.2</v>
      </c>
      <c r="H104" s="36">
        <f t="shared" si="8"/>
        <v>295.2</v>
      </c>
      <c r="I104" s="71">
        <f t="shared" si="9"/>
        <v>0</v>
      </c>
      <c r="J104" s="33">
        <f t="shared" si="18"/>
        <v>0</v>
      </c>
    </row>
    <row r="105" spans="1:13" s="58" customFormat="1" ht="32.25" hidden="1" customHeight="1" x14ac:dyDescent="0.25">
      <c r="A105" s="29" t="s">
        <v>419</v>
      </c>
      <c r="B105" s="30" t="s">
        <v>417</v>
      </c>
      <c r="C105" s="31"/>
      <c r="D105" s="37">
        <v>295.2</v>
      </c>
      <c r="E105" s="36">
        <v>295.2</v>
      </c>
      <c r="F105" s="36">
        <v>0</v>
      </c>
      <c r="G105" s="36">
        <f t="shared" si="7"/>
        <v>295.2</v>
      </c>
      <c r="H105" s="36">
        <f t="shared" si="8"/>
        <v>295.2</v>
      </c>
      <c r="I105" s="71">
        <f t="shared" si="9"/>
        <v>0</v>
      </c>
      <c r="J105" s="33">
        <f t="shared" si="18"/>
        <v>0</v>
      </c>
    </row>
    <row r="106" spans="1:13" ht="45" hidden="1" x14ac:dyDescent="0.25">
      <c r="A106" s="29" t="s">
        <v>51</v>
      </c>
      <c r="B106" s="30" t="s">
        <v>52</v>
      </c>
      <c r="C106" s="31">
        <f>C107</f>
        <v>1697.8</v>
      </c>
      <c r="D106" s="37">
        <f>D107</f>
        <v>15447.4</v>
      </c>
      <c r="E106" s="36">
        <f>E107</f>
        <v>16619.5</v>
      </c>
      <c r="F106" s="36">
        <f>F107</f>
        <v>2815.8</v>
      </c>
      <c r="G106" s="36">
        <f t="shared" si="7"/>
        <v>12631.599999999999</v>
      </c>
      <c r="H106" s="36">
        <f t="shared" si="8"/>
        <v>13803.7</v>
      </c>
      <c r="I106" s="71">
        <f t="shared" si="9"/>
        <v>0.1822831026580525</v>
      </c>
      <c r="J106" s="33">
        <f t="shared" si="18"/>
        <v>0.16942747976774272</v>
      </c>
    </row>
    <row r="107" spans="1:13" hidden="1" x14ac:dyDescent="0.25">
      <c r="A107" s="29" t="s">
        <v>53</v>
      </c>
      <c r="B107" s="30" t="s">
        <v>54</v>
      </c>
      <c r="C107" s="31">
        <v>1697.8</v>
      </c>
      <c r="D107" s="37">
        <v>15447.4</v>
      </c>
      <c r="E107" s="36">
        <v>16619.5</v>
      </c>
      <c r="F107" s="36">
        <v>2815.8</v>
      </c>
      <c r="G107" s="36">
        <f t="shared" si="7"/>
        <v>12631.599999999999</v>
      </c>
      <c r="H107" s="36">
        <f t="shared" si="8"/>
        <v>13803.7</v>
      </c>
      <c r="I107" s="71">
        <f t="shared" si="9"/>
        <v>0.1822831026580525</v>
      </c>
      <c r="J107" s="33">
        <f t="shared" si="18"/>
        <v>0.16942747976774272</v>
      </c>
    </row>
    <row r="108" spans="1:13" hidden="1" x14ac:dyDescent="0.25">
      <c r="A108" s="29" t="s">
        <v>346</v>
      </c>
      <c r="B108" s="30" t="s">
        <v>55</v>
      </c>
      <c r="C108" s="31">
        <f>C110+C111+C112</f>
        <v>1771.4</v>
      </c>
      <c r="D108" s="37">
        <f>D109+D110+D111+D112</f>
        <v>17414.099999999999</v>
      </c>
      <c r="E108" s="36">
        <f>E109+E110+E111+E112</f>
        <v>17447.3</v>
      </c>
      <c r="F108" s="36">
        <f>F110+F111+F112</f>
        <v>1771.2999999999997</v>
      </c>
      <c r="G108" s="36">
        <f t="shared" si="7"/>
        <v>15642.8</v>
      </c>
      <c r="H108" s="36">
        <f t="shared" si="8"/>
        <v>15676</v>
      </c>
      <c r="I108" s="71">
        <f t="shared" si="9"/>
        <v>0.10171642519567477</v>
      </c>
      <c r="J108" s="33">
        <f t="shared" si="18"/>
        <v>0.1015228717337353</v>
      </c>
    </row>
    <row r="109" spans="1:13" s="58" customFormat="1" hidden="1" x14ac:dyDescent="0.25">
      <c r="A109" s="29" t="s">
        <v>421</v>
      </c>
      <c r="B109" s="30" t="s">
        <v>420</v>
      </c>
      <c r="C109" s="31"/>
      <c r="D109" s="37">
        <v>1575.9</v>
      </c>
      <c r="E109" s="36">
        <v>1575.9</v>
      </c>
      <c r="F109" s="36">
        <v>0</v>
      </c>
      <c r="G109" s="36">
        <f t="shared" si="7"/>
        <v>1575.9</v>
      </c>
      <c r="H109" s="36">
        <f t="shared" si="8"/>
        <v>1575.9</v>
      </c>
      <c r="I109" s="71">
        <f t="shared" si="9"/>
        <v>0</v>
      </c>
      <c r="J109" s="33">
        <f t="shared" si="18"/>
        <v>0</v>
      </c>
    </row>
    <row r="110" spans="1:13" hidden="1" x14ac:dyDescent="0.25">
      <c r="A110" s="29" t="s">
        <v>56</v>
      </c>
      <c r="B110" s="30" t="s">
        <v>57</v>
      </c>
      <c r="C110" s="31">
        <v>877.4</v>
      </c>
      <c r="D110" s="37">
        <v>8141.3</v>
      </c>
      <c r="E110" s="36">
        <v>8156.4</v>
      </c>
      <c r="F110" s="36">
        <v>582.1</v>
      </c>
      <c r="G110" s="36">
        <f t="shared" si="7"/>
        <v>7559.2</v>
      </c>
      <c r="H110" s="36">
        <f t="shared" si="8"/>
        <v>7574.2999999999993</v>
      </c>
      <c r="I110" s="71">
        <f t="shared" si="9"/>
        <v>7.1499637650006762E-2</v>
      </c>
      <c r="J110" s="33">
        <f t="shared" si="18"/>
        <v>7.1367269873964009E-2</v>
      </c>
    </row>
    <row r="111" spans="1:13" ht="30" hidden="1" x14ac:dyDescent="0.25">
      <c r="A111" s="29" t="s">
        <v>58</v>
      </c>
      <c r="B111" s="30" t="s">
        <v>59</v>
      </c>
      <c r="C111" s="31">
        <v>850</v>
      </c>
      <c r="D111" s="37">
        <v>7349.9</v>
      </c>
      <c r="E111" s="36">
        <v>7368</v>
      </c>
      <c r="F111" s="36">
        <v>1115.0999999999999</v>
      </c>
      <c r="G111" s="36">
        <f t="shared" si="7"/>
        <v>6234.7999999999993</v>
      </c>
      <c r="H111" s="36">
        <f t="shared" si="8"/>
        <v>6252.9</v>
      </c>
      <c r="I111" s="71">
        <f t="shared" si="9"/>
        <v>0.15171634988231131</v>
      </c>
      <c r="J111" s="33">
        <f t="shared" si="18"/>
        <v>0.15134364820846904</v>
      </c>
    </row>
    <row r="112" spans="1:13" ht="60" hidden="1" x14ac:dyDescent="0.25">
      <c r="A112" s="29" t="s">
        <v>60</v>
      </c>
      <c r="B112" s="30" t="s">
        <v>61</v>
      </c>
      <c r="C112" s="31">
        <v>44</v>
      </c>
      <c r="D112" s="37">
        <v>347</v>
      </c>
      <c r="E112" s="36">
        <v>347</v>
      </c>
      <c r="F112" s="36">
        <v>74.099999999999994</v>
      </c>
      <c r="G112" s="36">
        <f t="shared" si="7"/>
        <v>272.89999999999998</v>
      </c>
      <c r="H112" s="36">
        <f t="shared" si="8"/>
        <v>272.89999999999998</v>
      </c>
      <c r="I112" s="71">
        <f t="shared" si="9"/>
        <v>0.21354466858789622</v>
      </c>
      <c r="J112" s="33">
        <f t="shared" si="18"/>
        <v>0.21354466858789622</v>
      </c>
    </row>
    <row r="113" spans="1:10" s="22" customFormat="1" ht="30" hidden="1" x14ac:dyDescent="0.25">
      <c r="A113" s="29" t="s">
        <v>347</v>
      </c>
      <c r="B113" s="30" t="s">
        <v>249</v>
      </c>
      <c r="C113" s="31">
        <v>0</v>
      </c>
      <c r="D113" s="37">
        <f>D114+D116</f>
        <v>567</v>
      </c>
      <c r="E113" s="36">
        <f>E114+E116</f>
        <v>567</v>
      </c>
      <c r="F113" s="36">
        <f>F114+F116</f>
        <v>0</v>
      </c>
      <c r="G113" s="36">
        <f t="shared" si="7"/>
        <v>567</v>
      </c>
      <c r="H113" s="36">
        <f t="shared" si="8"/>
        <v>567</v>
      </c>
      <c r="I113" s="71">
        <f t="shared" si="9"/>
        <v>0</v>
      </c>
      <c r="J113" s="33">
        <f t="shared" si="18"/>
        <v>0</v>
      </c>
    </row>
    <row r="114" spans="1:10" s="58" customFormat="1" ht="45" hidden="1" x14ac:dyDescent="0.25">
      <c r="A114" s="29" t="s">
        <v>424</v>
      </c>
      <c r="B114" s="30" t="s">
        <v>422</v>
      </c>
      <c r="C114" s="31"/>
      <c r="D114" s="37">
        <f>D115</f>
        <v>340</v>
      </c>
      <c r="E114" s="36">
        <f>E115</f>
        <v>340</v>
      </c>
      <c r="F114" s="36">
        <f>F115</f>
        <v>0</v>
      </c>
      <c r="G114" s="36">
        <f t="shared" si="7"/>
        <v>340</v>
      </c>
      <c r="H114" s="36">
        <f t="shared" si="8"/>
        <v>340</v>
      </c>
      <c r="I114" s="71">
        <f t="shared" si="9"/>
        <v>0</v>
      </c>
      <c r="J114" s="33">
        <f t="shared" si="18"/>
        <v>0</v>
      </c>
    </row>
    <row r="115" spans="1:10" s="58" customFormat="1" ht="30" hidden="1" x14ac:dyDescent="0.25">
      <c r="A115" s="29" t="s">
        <v>425</v>
      </c>
      <c r="B115" s="30" t="s">
        <v>423</v>
      </c>
      <c r="C115" s="31"/>
      <c r="D115" s="37">
        <v>340</v>
      </c>
      <c r="E115" s="36">
        <v>340</v>
      </c>
      <c r="F115" s="36">
        <v>0</v>
      </c>
      <c r="G115" s="36">
        <f t="shared" si="7"/>
        <v>340</v>
      </c>
      <c r="H115" s="36">
        <f t="shared" si="8"/>
        <v>340</v>
      </c>
      <c r="I115" s="71">
        <f t="shared" si="9"/>
        <v>0</v>
      </c>
      <c r="J115" s="33">
        <f t="shared" si="18"/>
        <v>0</v>
      </c>
    </row>
    <row r="116" spans="1:10" s="58" customFormat="1" ht="60" hidden="1" x14ac:dyDescent="0.25">
      <c r="A116" s="29" t="s">
        <v>428</v>
      </c>
      <c r="B116" s="30" t="s">
        <v>426</v>
      </c>
      <c r="C116" s="31"/>
      <c r="D116" s="37">
        <f>D117</f>
        <v>227</v>
      </c>
      <c r="E116" s="36">
        <f>E117</f>
        <v>227</v>
      </c>
      <c r="F116" s="36">
        <f>F117</f>
        <v>0</v>
      </c>
      <c r="G116" s="36">
        <f t="shared" si="7"/>
        <v>227</v>
      </c>
      <c r="H116" s="36">
        <f t="shared" si="8"/>
        <v>227</v>
      </c>
      <c r="I116" s="71">
        <f t="shared" si="9"/>
        <v>0</v>
      </c>
      <c r="J116" s="33">
        <f t="shared" si="18"/>
        <v>0</v>
      </c>
    </row>
    <row r="117" spans="1:10" s="58" customFormat="1" ht="30" hidden="1" x14ac:dyDescent="0.25">
      <c r="A117" s="29" t="s">
        <v>425</v>
      </c>
      <c r="B117" s="30" t="s">
        <v>427</v>
      </c>
      <c r="C117" s="31"/>
      <c r="D117" s="37">
        <v>227</v>
      </c>
      <c r="E117" s="36">
        <v>227</v>
      </c>
      <c r="F117" s="36">
        <v>0</v>
      </c>
      <c r="G117" s="36">
        <f t="shared" si="7"/>
        <v>227</v>
      </c>
      <c r="H117" s="36">
        <f t="shared" si="8"/>
        <v>227</v>
      </c>
      <c r="I117" s="71">
        <f t="shared" si="9"/>
        <v>0</v>
      </c>
      <c r="J117" s="33">
        <f t="shared" si="18"/>
        <v>0</v>
      </c>
    </row>
    <row r="118" spans="1:10" ht="30" hidden="1" x14ac:dyDescent="0.25">
      <c r="A118" s="29" t="s">
        <v>348</v>
      </c>
      <c r="B118" s="30" t="s">
        <v>62</v>
      </c>
      <c r="C118" s="31">
        <f>C119</f>
        <v>136.1</v>
      </c>
      <c r="D118" s="37">
        <f>D119+D121</f>
        <v>1177</v>
      </c>
      <c r="E118" s="36">
        <f>E119+E121</f>
        <v>1226</v>
      </c>
      <c r="F118" s="36">
        <f>F119+F121</f>
        <v>155.4</v>
      </c>
      <c r="G118" s="36">
        <f t="shared" si="7"/>
        <v>1021.6</v>
      </c>
      <c r="H118" s="36">
        <f t="shared" si="8"/>
        <v>1070.5999999999999</v>
      </c>
      <c r="I118" s="71">
        <f t="shared" si="9"/>
        <v>0.13203058623619371</v>
      </c>
      <c r="J118" s="33">
        <f t="shared" si="18"/>
        <v>0.1267536704730832</v>
      </c>
    </row>
    <row r="119" spans="1:10" ht="90" hidden="1" x14ac:dyDescent="0.25">
      <c r="A119" s="29" t="s">
        <v>349</v>
      </c>
      <c r="B119" s="30" t="s">
        <v>63</v>
      </c>
      <c r="C119" s="31">
        <f>C120</f>
        <v>136.1</v>
      </c>
      <c r="D119" s="37">
        <f>D120</f>
        <v>727</v>
      </c>
      <c r="E119" s="36">
        <f>E120</f>
        <v>776</v>
      </c>
      <c r="F119" s="36">
        <f>F120</f>
        <v>155.4</v>
      </c>
      <c r="G119" s="36">
        <f t="shared" si="7"/>
        <v>571.6</v>
      </c>
      <c r="H119" s="36">
        <f t="shared" si="8"/>
        <v>620.6</v>
      </c>
      <c r="I119" s="71">
        <f t="shared" si="9"/>
        <v>0.21375515818431912</v>
      </c>
      <c r="J119" s="33">
        <f t="shared" si="18"/>
        <v>0.2002577319587629</v>
      </c>
    </row>
    <row r="120" spans="1:10" ht="30" hidden="1" x14ac:dyDescent="0.25">
      <c r="A120" s="29" t="s">
        <v>64</v>
      </c>
      <c r="B120" s="30" t="s">
        <v>65</v>
      </c>
      <c r="C120" s="31">
        <v>136.1</v>
      </c>
      <c r="D120" s="37">
        <v>727</v>
      </c>
      <c r="E120" s="36">
        <v>776</v>
      </c>
      <c r="F120" s="36">
        <v>155.4</v>
      </c>
      <c r="G120" s="36">
        <f t="shared" si="7"/>
        <v>571.6</v>
      </c>
      <c r="H120" s="36">
        <f t="shared" si="8"/>
        <v>620.6</v>
      </c>
      <c r="I120" s="71">
        <f t="shared" si="9"/>
        <v>0.21375515818431912</v>
      </c>
      <c r="J120" s="33">
        <f t="shared" si="18"/>
        <v>0.2002577319587629</v>
      </c>
    </row>
    <row r="121" spans="1:10" s="22" customFormat="1" ht="45" hidden="1" x14ac:dyDescent="0.25">
      <c r="A121" s="29" t="s">
        <v>252</v>
      </c>
      <c r="B121" s="30" t="s">
        <v>250</v>
      </c>
      <c r="C121" s="31">
        <v>0</v>
      </c>
      <c r="D121" s="37">
        <f>D122</f>
        <v>450</v>
      </c>
      <c r="E121" s="36">
        <f>E122</f>
        <v>450</v>
      </c>
      <c r="F121" s="36">
        <f>F122</f>
        <v>0</v>
      </c>
      <c r="G121" s="36">
        <f t="shared" si="7"/>
        <v>450</v>
      </c>
      <c r="H121" s="36">
        <f t="shared" si="8"/>
        <v>450</v>
      </c>
      <c r="I121" s="71">
        <f t="shared" si="9"/>
        <v>0</v>
      </c>
      <c r="J121" s="33">
        <f t="shared" si="18"/>
        <v>0</v>
      </c>
    </row>
    <row r="122" spans="1:10" s="22" customFormat="1" ht="30" hidden="1" x14ac:dyDescent="0.25">
      <c r="A122" s="29" t="s">
        <v>71</v>
      </c>
      <c r="B122" s="30" t="s">
        <v>251</v>
      </c>
      <c r="C122" s="31">
        <v>0</v>
      </c>
      <c r="D122" s="37">
        <v>450</v>
      </c>
      <c r="E122" s="36">
        <v>450</v>
      </c>
      <c r="F122" s="36">
        <v>0</v>
      </c>
      <c r="G122" s="36">
        <f t="shared" si="7"/>
        <v>450</v>
      </c>
      <c r="H122" s="36">
        <f t="shared" si="8"/>
        <v>450</v>
      </c>
      <c r="I122" s="71">
        <f t="shared" si="9"/>
        <v>0</v>
      </c>
      <c r="J122" s="33">
        <f t="shared" si="18"/>
        <v>0</v>
      </c>
    </row>
    <row r="123" spans="1:10" ht="30" hidden="1" x14ac:dyDescent="0.25">
      <c r="A123" s="29" t="s">
        <v>66</v>
      </c>
      <c r="B123" s="30" t="s">
        <v>67</v>
      </c>
      <c r="C123" s="31">
        <f t="shared" ref="C123:F124" si="19">C124</f>
        <v>16.399999999999999</v>
      </c>
      <c r="D123" s="37">
        <f>D124</f>
        <v>15508</v>
      </c>
      <c r="E123" s="36">
        <f t="shared" si="19"/>
        <v>15516.4</v>
      </c>
      <c r="F123" s="36">
        <f t="shared" si="19"/>
        <v>16.399999999999999</v>
      </c>
      <c r="G123" s="36">
        <f t="shared" si="7"/>
        <v>15491.6</v>
      </c>
      <c r="H123" s="36">
        <f t="shared" si="8"/>
        <v>15500</v>
      </c>
      <c r="I123" s="71">
        <f t="shared" si="9"/>
        <v>1.0575187000257931E-3</v>
      </c>
      <c r="J123" s="33">
        <f t="shared" si="18"/>
        <v>1.0569461988605604E-3</v>
      </c>
    </row>
    <row r="124" spans="1:10" ht="30" hidden="1" x14ac:dyDescent="0.25">
      <c r="A124" s="29" t="s">
        <v>350</v>
      </c>
      <c r="B124" s="30" t="s">
        <v>68</v>
      </c>
      <c r="C124" s="31">
        <f t="shared" si="19"/>
        <v>16.399999999999999</v>
      </c>
      <c r="D124" s="37">
        <f>D125</f>
        <v>15508</v>
      </c>
      <c r="E124" s="36">
        <f t="shared" si="19"/>
        <v>15516.4</v>
      </c>
      <c r="F124" s="36">
        <f t="shared" si="19"/>
        <v>16.399999999999999</v>
      </c>
      <c r="G124" s="36">
        <f t="shared" si="7"/>
        <v>15491.6</v>
      </c>
      <c r="H124" s="36">
        <f t="shared" si="8"/>
        <v>15500</v>
      </c>
      <c r="I124" s="71">
        <f t="shared" si="9"/>
        <v>1.0575187000257931E-3</v>
      </c>
      <c r="J124" s="33">
        <f t="shared" si="18"/>
        <v>1.0569461988605604E-3</v>
      </c>
    </row>
    <row r="125" spans="1:10" ht="30" hidden="1" x14ac:dyDescent="0.25">
      <c r="A125" s="29" t="s">
        <v>69</v>
      </c>
      <c r="B125" s="30" t="s">
        <v>70</v>
      </c>
      <c r="C125" s="31">
        <v>16.399999999999999</v>
      </c>
      <c r="D125" s="37">
        <v>15508</v>
      </c>
      <c r="E125" s="36">
        <v>15516.4</v>
      </c>
      <c r="F125" s="36">
        <v>16.399999999999999</v>
      </c>
      <c r="G125" s="36">
        <f t="shared" si="7"/>
        <v>15491.6</v>
      </c>
      <c r="H125" s="36">
        <f t="shared" si="8"/>
        <v>15500</v>
      </c>
      <c r="I125" s="71">
        <f t="shared" si="9"/>
        <v>1.0575187000257931E-3</v>
      </c>
      <c r="J125" s="33">
        <f t="shared" si="18"/>
        <v>1.0569461988605604E-3</v>
      </c>
    </row>
    <row r="126" spans="1:10" s="58" customFormat="1" ht="45" hidden="1" x14ac:dyDescent="0.25">
      <c r="A126" s="29" t="s">
        <v>432</v>
      </c>
      <c r="B126" s="30" t="s">
        <v>429</v>
      </c>
      <c r="C126" s="31"/>
      <c r="D126" s="37">
        <f t="shared" ref="D126:F127" si="20">D127</f>
        <v>770</v>
      </c>
      <c r="E126" s="36">
        <f t="shared" si="20"/>
        <v>770</v>
      </c>
      <c r="F126" s="36">
        <f t="shared" si="20"/>
        <v>0</v>
      </c>
      <c r="G126" s="36">
        <f t="shared" si="7"/>
        <v>770</v>
      </c>
      <c r="H126" s="36">
        <f t="shared" si="8"/>
        <v>770</v>
      </c>
      <c r="I126" s="71">
        <f t="shared" si="9"/>
        <v>0</v>
      </c>
      <c r="J126" s="33">
        <f t="shared" si="18"/>
        <v>0</v>
      </c>
    </row>
    <row r="127" spans="1:10" s="58" customFormat="1" ht="32.25" hidden="1" customHeight="1" x14ac:dyDescent="0.25">
      <c r="A127" s="29" t="s">
        <v>433</v>
      </c>
      <c r="B127" s="30" t="s">
        <v>430</v>
      </c>
      <c r="C127" s="31"/>
      <c r="D127" s="37">
        <f t="shared" si="20"/>
        <v>770</v>
      </c>
      <c r="E127" s="36">
        <f t="shared" si="20"/>
        <v>770</v>
      </c>
      <c r="F127" s="36">
        <f t="shared" si="20"/>
        <v>0</v>
      </c>
      <c r="G127" s="36">
        <f t="shared" si="7"/>
        <v>770</v>
      </c>
      <c r="H127" s="36">
        <f t="shared" si="8"/>
        <v>770</v>
      </c>
      <c r="I127" s="71">
        <f t="shared" si="9"/>
        <v>0</v>
      </c>
      <c r="J127" s="33">
        <f t="shared" si="18"/>
        <v>0</v>
      </c>
    </row>
    <row r="128" spans="1:10" s="58" customFormat="1" ht="30" hidden="1" x14ac:dyDescent="0.25">
      <c r="A128" s="29" t="s">
        <v>434</v>
      </c>
      <c r="B128" s="30" t="s">
        <v>431</v>
      </c>
      <c r="C128" s="31"/>
      <c r="D128" s="37">
        <v>770</v>
      </c>
      <c r="E128" s="36">
        <v>770</v>
      </c>
      <c r="F128" s="36">
        <v>0</v>
      </c>
      <c r="G128" s="36">
        <f t="shared" si="7"/>
        <v>770</v>
      </c>
      <c r="H128" s="36">
        <f t="shared" si="8"/>
        <v>770</v>
      </c>
      <c r="I128" s="71">
        <f t="shared" si="9"/>
        <v>0</v>
      </c>
      <c r="J128" s="33">
        <f t="shared" si="18"/>
        <v>0</v>
      </c>
    </row>
    <row r="129" spans="1:10" hidden="1" x14ac:dyDescent="0.25">
      <c r="A129" s="29" t="s">
        <v>72</v>
      </c>
      <c r="B129" s="30" t="s">
        <v>73</v>
      </c>
      <c r="C129" s="31">
        <f t="shared" ref="C129:F130" si="21">C130</f>
        <v>3370.6</v>
      </c>
      <c r="D129" s="37">
        <f>D130</f>
        <v>26844.7</v>
      </c>
      <c r="E129" s="36">
        <f t="shared" si="21"/>
        <v>26866.3</v>
      </c>
      <c r="F129" s="36">
        <f t="shared" si="21"/>
        <v>4386.3</v>
      </c>
      <c r="G129" s="36">
        <f t="shared" si="7"/>
        <v>22458.400000000001</v>
      </c>
      <c r="H129" s="36">
        <f t="shared" si="8"/>
        <v>22480</v>
      </c>
      <c r="I129" s="71">
        <f t="shared" si="9"/>
        <v>0.16339538158370182</v>
      </c>
      <c r="J129" s="33">
        <f t="shared" si="18"/>
        <v>0.16326401476943234</v>
      </c>
    </row>
    <row r="130" spans="1:10" ht="30" hidden="1" x14ac:dyDescent="0.25">
      <c r="A130" s="29" t="s">
        <v>28</v>
      </c>
      <c r="B130" s="30" t="s">
        <v>74</v>
      </c>
      <c r="C130" s="31">
        <f t="shared" si="21"/>
        <v>3370.6</v>
      </c>
      <c r="D130" s="37">
        <f>D131</f>
        <v>26844.7</v>
      </c>
      <c r="E130" s="36">
        <f t="shared" si="21"/>
        <v>26866.3</v>
      </c>
      <c r="F130" s="36">
        <f t="shared" si="21"/>
        <v>4386.3</v>
      </c>
      <c r="G130" s="36">
        <f t="shared" si="7"/>
        <v>22458.400000000001</v>
      </c>
      <c r="H130" s="36">
        <f t="shared" si="8"/>
        <v>22480</v>
      </c>
      <c r="I130" s="71">
        <f t="shared" si="9"/>
        <v>0.16339538158370182</v>
      </c>
      <c r="J130" s="33">
        <f t="shared" si="18"/>
        <v>0.16326401476943234</v>
      </c>
    </row>
    <row r="131" spans="1:10" hidden="1" x14ac:dyDescent="0.25">
      <c r="A131" s="29" t="s">
        <v>75</v>
      </c>
      <c r="B131" s="30" t="s">
        <v>76</v>
      </c>
      <c r="C131" s="31">
        <v>3370.6</v>
      </c>
      <c r="D131" s="37">
        <v>26844.7</v>
      </c>
      <c r="E131" s="36">
        <v>26866.3</v>
      </c>
      <c r="F131" s="37">
        <v>4386.3</v>
      </c>
      <c r="G131" s="36">
        <f t="shared" si="7"/>
        <v>22458.400000000001</v>
      </c>
      <c r="H131" s="36">
        <f t="shared" si="8"/>
        <v>22480</v>
      </c>
      <c r="I131" s="71">
        <f t="shared" si="9"/>
        <v>0.16339538158370182</v>
      </c>
      <c r="J131" s="33">
        <f t="shared" si="18"/>
        <v>0.16326401476943234</v>
      </c>
    </row>
    <row r="132" spans="1:10" s="4" customFormat="1" x14ac:dyDescent="0.2">
      <c r="A132" s="29" t="s">
        <v>77</v>
      </c>
      <c r="B132" s="30" t="s">
        <v>78</v>
      </c>
      <c r="C132" s="31">
        <f>C133</f>
        <v>17580</v>
      </c>
      <c r="D132" s="36">
        <f>D133+D137</f>
        <v>69157.3</v>
      </c>
      <c r="E132" s="36">
        <f>E133+E137</f>
        <v>69157.3</v>
      </c>
      <c r="F132" s="36">
        <f>F133+F137</f>
        <v>30482.2</v>
      </c>
      <c r="G132" s="36">
        <f t="shared" si="7"/>
        <v>38675.100000000006</v>
      </c>
      <c r="H132" s="36">
        <f t="shared" si="8"/>
        <v>38675.100000000006</v>
      </c>
      <c r="I132" s="71">
        <f t="shared" si="9"/>
        <v>0.44076619532572842</v>
      </c>
      <c r="J132" s="33">
        <f>F132/E132</f>
        <v>0.44076619532572842</v>
      </c>
    </row>
    <row r="133" spans="1:10" hidden="1" x14ac:dyDescent="0.25">
      <c r="A133" s="29" t="s">
        <v>79</v>
      </c>
      <c r="B133" s="30" t="s">
        <v>80</v>
      </c>
      <c r="C133" s="31">
        <f>C134</f>
        <v>17580</v>
      </c>
      <c r="D133" s="37">
        <f>D134</f>
        <v>30482.3</v>
      </c>
      <c r="E133" s="36">
        <f>E134</f>
        <v>30482.3</v>
      </c>
      <c r="F133" s="37">
        <f>F134</f>
        <v>30482.2</v>
      </c>
      <c r="G133" s="36">
        <f t="shared" si="7"/>
        <v>9.9999999998544808E-2</v>
      </c>
      <c r="H133" s="36">
        <f t="shared" si="8"/>
        <v>9.9999999998544808E-2</v>
      </c>
      <c r="I133" s="71">
        <f t="shared" si="9"/>
        <v>0.99999671940765633</v>
      </c>
      <c r="J133" s="33">
        <f>F133/E133</f>
        <v>0.99999671940765633</v>
      </c>
    </row>
    <row r="134" spans="1:10" ht="45" hidden="1" x14ac:dyDescent="0.25">
      <c r="A134" s="29" t="s">
        <v>81</v>
      </c>
      <c r="B134" s="30" t="s">
        <v>82</v>
      </c>
      <c r="C134" s="31">
        <f>C136</f>
        <v>17580</v>
      </c>
      <c r="D134" s="37">
        <f>D135+D136</f>
        <v>30482.3</v>
      </c>
      <c r="E134" s="36">
        <f>E135+E136</f>
        <v>30482.3</v>
      </c>
      <c r="F134" s="37">
        <f>F135+F136</f>
        <v>30482.2</v>
      </c>
      <c r="G134" s="36">
        <f t="shared" ref="G134:G197" si="22">D134-F134</f>
        <v>9.9999999998544808E-2</v>
      </c>
      <c r="H134" s="36">
        <f t="shared" ref="H134:H197" si="23">E134-F134</f>
        <v>9.9999999998544808E-2</v>
      </c>
      <c r="I134" s="71">
        <f t="shared" ref="I134:I197" si="24">F134/D134</f>
        <v>0.99999671940765633</v>
      </c>
      <c r="J134" s="33">
        <f t="shared" ref="J134:J140" si="25">F134/E134</f>
        <v>0.99999671940765633</v>
      </c>
    </row>
    <row r="135" spans="1:10" s="26" customFormat="1" ht="30" hidden="1" x14ac:dyDescent="0.25">
      <c r="A135" s="29" t="s">
        <v>312</v>
      </c>
      <c r="B135" s="30" t="s">
        <v>311</v>
      </c>
      <c r="C135" s="31"/>
      <c r="D135" s="37">
        <v>375.8</v>
      </c>
      <c r="E135" s="36">
        <v>375.8</v>
      </c>
      <c r="F135" s="37">
        <v>375.8</v>
      </c>
      <c r="G135" s="36">
        <f t="shared" si="22"/>
        <v>0</v>
      </c>
      <c r="H135" s="36">
        <f t="shared" si="23"/>
        <v>0</v>
      </c>
      <c r="I135" s="71">
        <f t="shared" si="24"/>
        <v>1</v>
      </c>
      <c r="J135" s="33">
        <f t="shared" si="25"/>
        <v>1</v>
      </c>
    </row>
    <row r="136" spans="1:10" hidden="1" x14ac:dyDescent="0.25">
      <c r="A136" s="29" t="s">
        <v>83</v>
      </c>
      <c r="B136" s="30" t="s">
        <v>84</v>
      </c>
      <c r="C136" s="31">
        <v>17580</v>
      </c>
      <c r="D136" s="37">
        <v>30106.5</v>
      </c>
      <c r="E136" s="36">
        <v>30106.5</v>
      </c>
      <c r="F136" s="37">
        <v>30106.400000000001</v>
      </c>
      <c r="G136" s="36">
        <f t="shared" si="22"/>
        <v>9.9999999998544808E-2</v>
      </c>
      <c r="H136" s="36">
        <f t="shared" si="23"/>
        <v>9.9999999998544808E-2</v>
      </c>
      <c r="I136" s="71">
        <f t="shared" si="24"/>
        <v>0.99999667845814033</v>
      </c>
      <c r="J136" s="33">
        <f t="shared" si="25"/>
        <v>0.99999667845814033</v>
      </c>
    </row>
    <row r="137" spans="1:10" s="22" customFormat="1" ht="45" hidden="1" x14ac:dyDescent="0.25">
      <c r="A137" s="29" t="s">
        <v>255</v>
      </c>
      <c r="B137" s="30" t="s">
        <v>253</v>
      </c>
      <c r="C137" s="31">
        <v>0</v>
      </c>
      <c r="D137" s="37">
        <f>D138</f>
        <v>38675</v>
      </c>
      <c r="E137" s="36">
        <f>E138</f>
        <v>38675</v>
      </c>
      <c r="F137" s="37">
        <f>F138</f>
        <v>0</v>
      </c>
      <c r="G137" s="36">
        <f t="shared" si="22"/>
        <v>38675</v>
      </c>
      <c r="H137" s="36">
        <f t="shared" si="23"/>
        <v>38675</v>
      </c>
      <c r="I137" s="71">
        <f t="shared" si="24"/>
        <v>0</v>
      </c>
      <c r="J137" s="33">
        <f t="shared" si="25"/>
        <v>0</v>
      </c>
    </row>
    <row r="138" spans="1:10" s="22" customFormat="1" ht="60" hidden="1" x14ac:dyDescent="0.25">
      <c r="A138" s="29" t="s">
        <v>257</v>
      </c>
      <c r="B138" s="30" t="s">
        <v>256</v>
      </c>
      <c r="C138" s="31">
        <v>0</v>
      </c>
      <c r="D138" s="37">
        <f>D139+D140</f>
        <v>38675</v>
      </c>
      <c r="E138" s="36">
        <f>E139+E140</f>
        <v>38675</v>
      </c>
      <c r="F138" s="37">
        <f>F139</f>
        <v>0</v>
      </c>
      <c r="G138" s="36">
        <f t="shared" si="22"/>
        <v>38675</v>
      </c>
      <c r="H138" s="36">
        <f t="shared" si="23"/>
        <v>38675</v>
      </c>
      <c r="I138" s="71">
        <f t="shared" si="24"/>
        <v>0</v>
      </c>
      <c r="J138" s="33">
        <f t="shared" si="25"/>
        <v>0</v>
      </c>
    </row>
    <row r="139" spans="1:10" s="22" customFormat="1" ht="45" hidden="1" x14ac:dyDescent="0.25">
      <c r="A139" s="29" t="s">
        <v>351</v>
      </c>
      <c r="B139" s="30" t="s">
        <v>254</v>
      </c>
      <c r="C139" s="31">
        <v>0</v>
      </c>
      <c r="D139" s="37">
        <v>24172</v>
      </c>
      <c r="E139" s="36">
        <v>24172</v>
      </c>
      <c r="F139" s="37">
        <v>0</v>
      </c>
      <c r="G139" s="36">
        <f t="shared" si="22"/>
        <v>24172</v>
      </c>
      <c r="H139" s="36">
        <f t="shared" si="23"/>
        <v>24172</v>
      </c>
      <c r="I139" s="71">
        <f t="shared" si="24"/>
        <v>0</v>
      </c>
      <c r="J139" s="33">
        <f t="shared" si="25"/>
        <v>0</v>
      </c>
    </row>
    <row r="140" spans="1:10" s="58" customFormat="1" ht="30" hidden="1" x14ac:dyDescent="0.25">
      <c r="A140" s="29" t="s">
        <v>436</v>
      </c>
      <c r="B140" s="30" t="s">
        <v>435</v>
      </c>
      <c r="C140" s="31"/>
      <c r="D140" s="37">
        <v>14503</v>
      </c>
      <c r="E140" s="36">
        <v>14503</v>
      </c>
      <c r="F140" s="37">
        <v>0</v>
      </c>
      <c r="G140" s="36">
        <f t="shared" si="22"/>
        <v>14503</v>
      </c>
      <c r="H140" s="36">
        <f t="shared" si="23"/>
        <v>14503</v>
      </c>
      <c r="I140" s="71">
        <f t="shared" si="24"/>
        <v>0</v>
      </c>
      <c r="J140" s="33">
        <f t="shared" si="25"/>
        <v>0</v>
      </c>
    </row>
    <row r="141" spans="1:10" s="4" customFormat="1" ht="39" customHeight="1" x14ac:dyDescent="0.2">
      <c r="A141" s="29" t="s">
        <v>352</v>
      </c>
      <c r="B141" s="30" t="s">
        <v>85</v>
      </c>
      <c r="C141" s="31">
        <f t="shared" ref="C141:E142" si="26">C142</f>
        <v>2588.5</v>
      </c>
      <c r="D141" s="36">
        <f>D142+D146+D158</f>
        <v>1521653</v>
      </c>
      <c r="E141" s="36">
        <f>E142+E146</f>
        <v>1571374.6</v>
      </c>
      <c r="F141" s="36">
        <f>F142+F146</f>
        <v>5181.5</v>
      </c>
      <c r="G141" s="36">
        <f t="shared" si="22"/>
        <v>1516471.5</v>
      </c>
      <c r="H141" s="36">
        <f t="shared" si="23"/>
        <v>1566193.1</v>
      </c>
      <c r="I141" s="71">
        <f t="shared" si="24"/>
        <v>3.4051784473858363E-3</v>
      </c>
      <c r="J141" s="33">
        <f>F141/E141</f>
        <v>3.2974314335996011E-3</v>
      </c>
    </row>
    <row r="142" spans="1:10" s="5" customFormat="1" hidden="1" x14ac:dyDescent="0.25">
      <c r="A142" s="79" t="s">
        <v>187</v>
      </c>
      <c r="B142" s="52" t="s">
        <v>188</v>
      </c>
      <c r="C142" s="31">
        <f t="shared" si="26"/>
        <v>2588.5</v>
      </c>
      <c r="D142" s="37">
        <f>D143</f>
        <v>1356927</v>
      </c>
      <c r="E142" s="36">
        <f t="shared" si="26"/>
        <v>1356927</v>
      </c>
      <c r="F142" s="37">
        <f>F143</f>
        <v>488</v>
      </c>
      <c r="G142" s="36">
        <f t="shared" si="22"/>
        <v>1356439</v>
      </c>
      <c r="H142" s="36">
        <f t="shared" si="23"/>
        <v>1356439</v>
      </c>
      <c r="I142" s="71">
        <f t="shared" si="24"/>
        <v>3.5963614844424202E-4</v>
      </c>
      <c r="J142" s="33">
        <f>F142/E142</f>
        <v>3.5963614844424202E-4</v>
      </c>
    </row>
    <row r="143" spans="1:10" s="5" customFormat="1" hidden="1" x14ac:dyDescent="0.25">
      <c r="A143" s="51" t="s">
        <v>189</v>
      </c>
      <c r="B143" s="52" t="s">
        <v>190</v>
      </c>
      <c r="C143" s="31">
        <f>C145</f>
        <v>2588.5</v>
      </c>
      <c r="D143" s="37">
        <f>D144</f>
        <v>1356927</v>
      </c>
      <c r="E143" s="36">
        <f>E145</f>
        <v>1356927</v>
      </c>
      <c r="F143" s="37">
        <f>F145</f>
        <v>488</v>
      </c>
      <c r="G143" s="36">
        <f t="shared" si="22"/>
        <v>1356439</v>
      </c>
      <c r="H143" s="36">
        <f t="shared" si="23"/>
        <v>1356439</v>
      </c>
      <c r="I143" s="71">
        <f t="shared" si="24"/>
        <v>3.5963614844424202E-4</v>
      </c>
      <c r="J143" s="33">
        <f t="shared" ref="J143:J157" si="27">F143/E143</f>
        <v>3.5963614844424202E-4</v>
      </c>
    </row>
    <row r="144" spans="1:10" s="64" customFormat="1" hidden="1" x14ac:dyDescent="0.25">
      <c r="A144" s="51" t="s">
        <v>537</v>
      </c>
      <c r="B144" s="52" t="s">
        <v>536</v>
      </c>
      <c r="C144" s="31"/>
      <c r="D144" s="37">
        <f>D145</f>
        <v>1356927</v>
      </c>
      <c r="E144" s="36">
        <f>E145</f>
        <v>1356927</v>
      </c>
      <c r="F144" s="37">
        <f>F145</f>
        <v>488</v>
      </c>
      <c r="G144" s="36">
        <f t="shared" si="22"/>
        <v>1356439</v>
      </c>
      <c r="H144" s="36">
        <f t="shared" si="23"/>
        <v>1356439</v>
      </c>
      <c r="I144" s="71">
        <f t="shared" si="24"/>
        <v>3.5963614844424202E-4</v>
      </c>
      <c r="J144" s="33">
        <f t="shared" si="27"/>
        <v>3.5963614844424202E-4</v>
      </c>
    </row>
    <row r="145" spans="1:10" s="5" customFormat="1" ht="45" hidden="1" x14ac:dyDescent="0.25">
      <c r="A145" s="51" t="s">
        <v>191</v>
      </c>
      <c r="B145" s="52" t="s">
        <v>192</v>
      </c>
      <c r="C145" s="31">
        <v>2588.5</v>
      </c>
      <c r="D145" s="37">
        <v>1356927</v>
      </c>
      <c r="E145" s="36">
        <v>1356927</v>
      </c>
      <c r="F145" s="37">
        <v>488</v>
      </c>
      <c r="G145" s="36">
        <f t="shared" si="22"/>
        <v>1356439</v>
      </c>
      <c r="H145" s="36">
        <f t="shared" si="23"/>
        <v>1356439</v>
      </c>
      <c r="I145" s="71">
        <f t="shared" si="24"/>
        <v>3.5963614844424202E-4</v>
      </c>
      <c r="J145" s="33">
        <f t="shared" si="27"/>
        <v>3.5963614844424202E-4</v>
      </c>
    </row>
    <row r="146" spans="1:10" s="26" customFormat="1" hidden="1" x14ac:dyDescent="0.25">
      <c r="A146" s="51" t="s">
        <v>316</v>
      </c>
      <c r="B146" s="52" t="s">
        <v>313</v>
      </c>
      <c r="C146" s="31"/>
      <c r="D146" s="37">
        <f>D147+D153</f>
        <v>164262</v>
      </c>
      <c r="E146" s="36">
        <f>E147+E153</f>
        <v>214447.6</v>
      </c>
      <c r="F146" s="37">
        <f>F153</f>
        <v>4693.5</v>
      </c>
      <c r="G146" s="36">
        <f t="shared" si="22"/>
        <v>159568.5</v>
      </c>
      <c r="H146" s="36">
        <f t="shared" si="23"/>
        <v>209754.1</v>
      </c>
      <c r="I146" s="71">
        <f t="shared" si="24"/>
        <v>2.8573254922014828E-2</v>
      </c>
      <c r="J146" s="33">
        <f t="shared" si="27"/>
        <v>2.1886465504859929E-2</v>
      </c>
    </row>
    <row r="147" spans="1:10" s="58" customFormat="1" ht="45" hidden="1" x14ac:dyDescent="0.25">
      <c r="A147" s="51" t="s">
        <v>443</v>
      </c>
      <c r="B147" s="52" t="s">
        <v>437</v>
      </c>
      <c r="C147" s="31"/>
      <c r="D147" s="37">
        <f>D148+D149+D151</f>
        <v>60165.5</v>
      </c>
      <c r="E147" s="36">
        <f>E148+E150+E152</f>
        <v>60165.5</v>
      </c>
      <c r="F147" s="37">
        <f>F148+F150+F152</f>
        <v>0</v>
      </c>
      <c r="G147" s="36">
        <f t="shared" si="22"/>
        <v>60165.5</v>
      </c>
      <c r="H147" s="36">
        <f t="shared" si="23"/>
        <v>60165.5</v>
      </c>
      <c r="I147" s="71">
        <f t="shared" si="24"/>
        <v>0</v>
      </c>
      <c r="J147" s="33">
        <f t="shared" si="27"/>
        <v>0</v>
      </c>
    </row>
    <row r="148" spans="1:10" s="58" customFormat="1" ht="30" hidden="1" x14ac:dyDescent="0.25">
      <c r="A148" s="51" t="s">
        <v>441</v>
      </c>
      <c r="B148" s="52" t="s">
        <v>438</v>
      </c>
      <c r="C148" s="31"/>
      <c r="D148" s="37">
        <v>4693.5</v>
      </c>
      <c r="E148" s="36">
        <v>4693.5</v>
      </c>
      <c r="F148" s="37">
        <v>0</v>
      </c>
      <c r="G148" s="36">
        <f t="shared" si="22"/>
        <v>4693.5</v>
      </c>
      <c r="H148" s="36">
        <f t="shared" si="23"/>
        <v>4693.5</v>
      </c>
      <c r="I148" s="71">
        <f t="shared" si="24"/>
        <v>0</v>
      </c>
      <c r="J148" s="33">
        <f t="shared" si="27"/>
        <v>0</v>
      </c>
    </row>
    <row r="149" spans="1:10" s="64" customFormat="1" ht="30" hidden="1" x14ac:dyDescent="0.25">
      <c r="A149" s="51" t="s">
        <v>539</v>
      </c>
      <c r="B149" s="52" t="s">
        <v>538</v>
      </c>
      <c r="C149" s="31"/>
      <c r="D149" s="37">
        <f>D150</f>
        <v>400</v>
      </c>
      <c r="E149" s="36">
        <f>E150</f>
        <v>400</v>
      </c>
      <c r="F149" s="37">
        <f>F150</f>
        <v>0</v>
      </c>
      <c r="G149" s="36">
        <f t="shared" si="22"/>
        <v>400</v>
      </c>
      <c r="H149" s="36">
        <f t="shared" si="23"/>
        <v>400</v>
      </c>
      <c r="I149" s="71">
        <f t="shared" si="24"/>
        <v>0</v>
      </c>
      <c r="J149" s="33">
        <f t="shared" si="27"/>
        <v>0</v>
      </c>
    </row>
    <row r="150" spans="1:10" s="58" customFormat="1" ht="30.75" hidden="1" customHeight="1" x14ac:dyDescent="0.25">
      <c r="A150" s="51" t="s">
        <v>442</v>
      </c>
      <c r="B150" s="52" t="s">
        <v>439</v>
      </c>
      <c r="C150" s="31"/>
      <c r="D150" s="37">
        <v>400</v>
      </c>
      <c r="E150" s="36">
        <v>400</v>
      </c>
      <c r="F150" s="37">
        <v>0</v>
      </c>
      <c r="G150" s="36">
        <f t="shared" si="22"/>
        <v>400</v>
      </c>
      <c r="H150" s="36">
        <f t="shared" si="23"/>
        <v>400</v>
      </c>
      <c r="I150" s="71">
        <f t="shared" si="24"/>
        <v>0</v>
      </c>
      <c r="J150" s="33">
        <f t="shared" si="27"/>
        <v>0</v>
      </c>
    </row>
    <row r="151" spans="1:10" s="64" customFormat="1" ht="19.5" hidden="1" customHeight="1" x14ac:dyDescent="0.25">
      <c r="A151" s="51" t="s">
        <v>541</v>
      </c>
      <c r="B151" s="52" t="s">
        <v>540</v>
      </c>
      <c r="C151" s="31"/>
      <c r="D151" s="37">
        <f>D152</f>
        <v>55072</v>
      </c>
      <c r="E151" s="36">
        <f>E152</f>
        <v>55072</v>
      </c>
      <c r="F151" s="37">
        <f>F152</f>
        <v>0</v>
      </c>
      <c r="G151" s="36">
        <f t="shared" si="22"/>
        <v>55072</v>
      </c>
      <c r="H151" s="36">
        <f t="shared" si="23"/>
        <v>55072</v>
      </c>
      <c r="I151" s="71">
        <f t="shared" si="24"/>
        <v>0</v>
      </c>
      <c r="J151" s="33">
        <f t="shared" si="27"/>
        <v>0</v>
      </c>
    </row>
    <row r="152" spans="1:10" s="58" customFormat="1" ht="30" hidden="1" x14ac:dyDescent="0.25">
      <c r="A152" s="51" t="s">
        <v>444</v>
      </c>
      <c r="B152" s="52" t="s">
        <v>440</v>
      </c>
      <c r="C152" s="31"/>
      <c r="D152" s="37">
        <v>55072</v>
      </c>
      <c r="E152" s="36">
        <v>55072</v>
      </c>
      <c r="F152" s="37">
        <v>0</v>
      </c>
      <c r="G152" s="36">
        <f t="shared" si="22"/>
        <v>55072</v>
      </c>
      <c r="H152" s="36">
        <f t="shared" si="23"/>
        <v>55072</v>
      </c>
      <c r="I152" s="71">
        <f t="shared" si="24"/>
        <v>0</v>
      </c>
      <c r="J152" s="33">
        <f t="shared" si="27"/>
        <v>0</v>
      </c>
    </row>
    <row r="153" spans="1:10" s="26" customFormat="1" ht="45" hidden="1" x14ac:dyDescent="0.25">
      <c r="A153" s="51" t="s">
        <v>317</v>
      </c>
      <c r="B153" s="52" t="s">
        <v>314</v>
      </c>
      <c r="C153" s="31"/>
      <c r="D153" s="37">
        <f>D154+D155</f>
        <v>104096.5</v>
      </c>
      <c r="E153" s="36">
        <f>E154+E155+E157</f>
        <v>154282.1</v>
      </c>
      <c r="F153" s="37">
        <f>F156</f>
        <v>4693.5</v>
      </c>
      <c r="G153" s="36">
        <f t="shared" si="22"/>
        <v>99403</v>
      </c>
      <c r="H153" s="36">
        <f t="shared" si="23"/>
        <v>149588.6</v>
      </c>
      <c r="I153" s="71">
        <f t="shared" si="24"/>
        <v>4.5087971257439012E-2</v>
      </c>
      <c r="J153" s="33">
        <f t="shared" si="27"/>
        <v>3.0421545986216159E-2</v>
      </c>
    </row>
    <row r="154" spans="1:10" s="58" customFormat="1" ht="30" hidden="1" x14ac:dyDescent="0.25">
      <c r="A154" s="51" t="s">
        <v>446</v>
      </c>
      <c r="B154" s="52" t="s">
        <v>445</v>
      </c>
      <c r="C154" s="31"/>
      <c r="D154" s="37">
        <v>6801.8</v>
      </c>
      <c r="E154" s="36">
        <v>6801.8</v>
      </c>
      <c r="F154" s="37">
        <v>0</v>
      </c>
      <c r="G154" s="36">
        <f t="shared" si="22"/>
        <v>6801.8</v>
      </c>
      <c r="H154" s="36">
        <f t="shared" si="23"/>
        <v>6801.8</v>
      </c>
      <c r="I154" s="71">
        <f t="shared" si="24"/>
        <v>0</v>
      </c>
      <c r="J154" s="33">
        <f t="shared" si="27"/>
        <v>0</v>
      </c>
    </row>
    <row r="155" spans="1:10" s="66" customFormat="1" ht="23.25" hidden="1" customHeight="1" x14ac:dyDescent="0.25">
      <c r="A155" s="51" t="s">
        <v>561</v>
      </c>
      <c r="B155" s="52" t="s">
        <v>560</v>
      </c>
      <c r="C155" s="31"/>
      <c r="D155" s="37">
        <f>D156</f>
        <v>97294.7</v>
      </c>
      <c r="E155" s="36">
        <f>E156</f>
        <v>97294.7</v>
      </c>
      <c r="F155" s="37">
        <f>F156</f>
        <v>4693.5</v>
      </c>
      <c r="G155" s="36">
        <f t="shared" si="22"/>
        <v>92601.2</v>
      </c>
      <c r="H155" s="36">
        <f t="shared" si="23"/>
        <v>92601.2</v>
      </c>
      <c r="I155" s="71">
        <f t="shared" si="24"/>
        <v>4.8240037741007477E-2</v>
      </c>
      <c r="J155" s="33">
        <f t="shared" si="27"/>
        <v>4.8240037741007477E-2</v>
      </c>
    </row>
    <row r="156" spans="1:10" s="26" customFormat="1" ht="30" hidden="1" x14ac:dyDescent="0.25">
      <c r="A156" s="51" t="s">
        <v>318</v>
      </c>
      <c r="B156" s="52" t="s">
        <v>315</v>
      </c>
      <c r="C156" s="31"/>
      <c r="D156" s="37">
        <v>97294.7</v>
      </c>
      <c r="E156" s="36">
        <v>97294.7</v>
      </c>
      <c r="F156" s="37">
        <v>4693.5</v>
      </c>
      <c r="G156" s="36">
        <f t="shared" si="22"/>
        <v>92601.2</v>
      </c>
      <c r="H156" s="36">
        <f t="shared" si="23"/>
        <v>92601.2</v>
      </c>
      <c r="I156" s="71">
        <f t="shared" si="24"/>
        <v>4.8240037741007477E-2</v>
      </c>
      <c r="J156" s="33">
        <f t="shared" si="27"/>
        <v>4.8240037741007477E-2</v>
      </c>
    </row>
    <row r="157" spans="1:10" s="67" customFormat="1" ht="30" hidden="1" x14ac:dyDescent="0.25">
      <c r="A157" s="51" t="s">
        <v>573</v>
      </c>
      <c r="B157" s="52" t="s">
        <v>572</v>
      </c>
      <c r="C157" s="31"/>
      <c r="D157" s="37">
        <v>0</v>
      </c>
      <c r="E157" s="36">
        <v>50185.599999999999</v>
      </c>
      <c r="F157" s="37">
        <v>0</v>
      </c>
      <c r="G157" s="36">
        <f t="shared" si="22"/>
        <v>0</v>
      </c>
      <c r="H157" s="36">
        <f t="shared" si="23"/>
        <v>50185.599999999999</v>
      </c>
      <c r="I157" s="69" t="s">
        <v>574</v>
      </c>
      <c r="J157" s="33">
        <f t="shared" si="27"/>
        <v>0</v>
      </c>
    </row>
    <row r="158" spans="1:10" s="64" customFormat="1" ht="30" hidden="1" x14ac:dyDescent="0.25">
      <c r="A158" s="51" t="s">
        <v>545</v>
      </c>
      <c r="B158" s="52" t="s">
        <v>542</v>
      </c>
      <c r="C158" s="31"/>
      <c r="D158" s="37">
        <f t="shared" ref="D158:F159" si="28">D159</f>
        <v>464</v>
      </c>
      <c r="E158" s="36">
        <f t="shared" si="28"/>
        <v>0</v>
      </c>
      <c r="F158" s="37">
        <f t="shared" si="28"/>
        <v>0</v>
      </c>
      <c r="G158" s="36">
        <f t="shared" si="22"/>
        <v>464</v>
      </c>
      <c r="H158" s="36">
        <f t="shared" si="23"/>
        <v>0</v>
      </c>
      <c r="I158" s="71">
        <f t="shared" si="24"/>
        <v>0</v>
      </c>
      <c r="J158" s="33" t="s">
        <v>574</v>
      </c>
    </row>
    <row r="159" spans="1:10" s="64" customFormat="1" ht="30" hidden="1" x14ac:dyDescent="0.25">
      <c r="A159" s="51" t="s">
        <v>546</v>
      </c>
      <c r="B159" s="52" t="s">
        <v>543</v>
      </c>
      <c r="C159" s="31"/>
      <c r="D159" s="37">
        <f t="shared" si="28"/>
        <v>464</v>
      </c>
      <c r="E159" s="36">
        <f t="shared" si="28"/>
        <v>0</v>
      </c>
      <c r="F159" s="37">
        <f t="shared" si="28"/>
        <v>0</v>
      </c>
      <c r="G159" s="36">
        <f t="shared" si="22"/>
        <v>464</v>
      </c>
      <c r="H159" s="36">
        <f t="shared" si="23"/>
        <v>0</v>
      </c>
      <c r="I159" s="71">
        <f t="shared" si="24"/>
        <v>0</v>
      </c>
      <c r="J159" s="33" t="s">
        <v>574</v>
      </c>
    </row>
    <row r="160" spans="1:10" s="64" customFormat="1" ht="45" hidden="1" x14ac:dyDescent="0.25">
      <c r="A160" s="51" t="s">
        <v>547</v>
      </c>
      <c r="B160" s="52" t="s">
        <v>544</v>
      </c>
      <c r="C160" s="31"/>
      <c r="D160" s="37">
        <v>464</v>
      </c>
      <c r="E160" s="36">
        <v>0</v>
      </c>
      <c r="F160" s="37">
        <v>0</v>
      </c>
      <c r="G160" s="36">
        <f t="shared" si="22"/>
        <v>464</v>
      </c>
      <c r="H160" s="36">
        <f t="shared" si="23"/>
        <v>0</v>
      </c>
      <c r="I160" s="71">
        <f t="shared" si="24"/>
        <v>0</v>
      </c>
      <c r="J160" s="33" t="s">
        <v>574</v>
      </c>
    </row>
    <row r="161" spans="1:10" s="4" customFormat="1" ht="30" x14ac:dyDescent="0.2">
      <c r="A161" s="29" t="s">
        <v>86</v>
      </c>
      <c r="B161" s="30" t="s">
        <v>87</v>
      </c>
      <c r="C161" s="31" t="e">
        <f>C162+C176</f>
        <v>#REF!</v>
      </c>
      <c r="D161" s="36">
        <f>D162+D173+D176</f>
        <v>332302.90000000002</v>
      </c>
      <c r="E161" s="36">
        <f>E162+E173+E176</f>
        <v>332961.3</v>
      </c>
      <c r="F161" s="36">
        <f>F162+F176</f>
        <v>59901.700000000004</v>
      </c>
      <c r="G161" s="36">
        <f t="shared" si="22"/>
        <v>272401.2</v>
      </c>
      <c r="H161" s="36">
        <f t="shared" si="23"/>
        <v>273059.59999999998</v>
      </c>
      <c r="I161" s="71">
        <f t="shared" si="24"/>
        <v>0.18026234498705848</v>
      </c>
      <c r="J161" s="33">
        <f>F161/E161</f>
        <v>0.17990589296714066</v>
      </c>
    </row>
    <row r="162" spans="1:10" hidden="1" x14ac:dyDescent="0.25">
      <c r="A162" s="29" t="s">
        <v>353</v>
      </c>
      <c r="B162" s="30" t="s">
        <v>88</v>
      </c>
      <c r="C162" s="31" t="e">
        <f>C163+C166+#REF!</f>
        <v>#REF!</v>
      </c>
      <c r="D162" s="37">
        <f>D163+D166+D168</f>
        <v>51487.199999999997</v>
      </c>
      <c r="E162" s="36">
        <f>E163+E166+E168</f>
        <v>51487.199999999997</v>
      </c>
      <c r="F162" s="36">
        <f>F163+F166+F168</f>
        <v>12169</v>
      </c>
      <c r="G162" s="36">
        <f t="shared" si="22"/>
        <v>39318.199999999997</v>
      </c>
      <c r="H162" s="36">
        <f t="shared" si="23"/>
        <v>39318.199999999997</v>
      </c>
      <c r="I162" s="71">
        <f t="shared" si="24"/>
        <v>0.23635000543824486</v>
      </c>
      <c r="J162" s="33">
        <f>F162/E162</f>
        <v>0.23635000543824486</v>
      </c>
    </row>
    <row r="163" spans="1:10" ht="30" hidden="1" x14ac:dyDescent="0.25">
      <c r="A163" s="29" t="s">
        <v>89</v>
      </c>
      <c r="B163" s="30" t="s">
        <v>90</v>
      </c>
      <c r="C163" s="31">
        <f>C164+C165</f>
        <v>4395.3999999999996</v>
      </c>
      <c r="D163" s="37">
        <f>D164+D165</f>
        <v>25254.3</v>
      </c>
      <c r="E163" s="36">
        <f>E164+E165</f>
        <v>25254.3</v>
      </c>
      <c r="F163" s="36">
        <f>F164+F165</f>
        <v>8868.2999999999993</v>
      </c>
      <c r="G163" s="36">
        <f t="shared" si="22"/>
        <v>16386</v>
      </c>
      <c r="H163" s="36">
        <f t="shared" si="23"/>
        <v>16386</v>
      </c>
      <c r="I163" s="71">
        <f t="shared" si="24"/>
        <v>0.3511600004751666</v>
      </c>
      <c r="J163" s="33">
        <f t="shared" ref="J163:J196" si="29">F163/E163</f>
        <v>0.3511600004751666</v>
      </c>
    </row>
    <row r="164" spans="1:10" ht="30" hidden="1" x14ac:dyDescent="0.25">
      <c r="A164" s="29" t="s">
        <v>91</v>
      </c>
      <c r="B164" s="30" t="s">
        <v>92</v>
      </c>
      <c r="C164" s="31">
        <v>1879.4</v>
      </c>
      <c r="D164" s="37">
        <v>15689.3</v>
      </c>
      <c r="E164" s="36">
        <v>15689.3</v>
      </c>
      <c r="F164" s="36">
        <v>6058</v>
      </c>
      <c r="G164" s="36">
        <f t="shared" si="22"/>
        <v>9631.2999999999993</v>
      </c>
      <c r="H164" s="36">
        <f t="shared" si="23"/>
        <v>9631.2999999999993</v>
      </c>
      <c r="I164" s="71">
        <f t="shared" si="24"/>
        <v>0.38612302652125974</v>
      </c>
      <c r="J164" s="33">
        <f t="shared" si="29"/>
        <v>0.38612302652125974</v>
      </c>
    </row>
    <row r="165" spans="1:10" s="5" customFormat="1" hidden="1" x14ac:dyDescent="0.25">
      <c r="A165" s="53" t="s">
        <v>354</v>
      </c>
      <c r="B165" s="52" t="s">
        <v>193</v>
      </c>
      <c r="C165" s="31">
        <v>2516</v>
      </c>
      <c r="D165" s="37">
        <v>9565</v>
      </c>
      <c r="E165" s="36">
        <v>9565</v>
      </c>
      <c r="F165" s="36">
        <v>2810.3</v>
      </c>
      <c r="G165" s="36">
        <f t="shared" si="22"/>
        <v>6754.7</v>
      </c>
      <c r="H165" s="36">
        <f t="shared" si="23"/>
        <v>6754.7</v>
      </c>
      <c r="I165" s="71">
        <f t="shared" si="24"/>
        <v>0.29381076842655518</v>
      </c>
      <c r="J165" s="33">
        <f t="shared" si="29"/>
        <v>0.29381076842655518</v>
      </c>
    </row>
    <row r="166" spans="1:10" ht="60" hidden="1" x14ac:dyDescent="0.25">
      <c r="A166" s="29" t="s">
        <v>355</v>
      </c>
      <c r="B166" s="30" t="s">
        <v>93</v>
      </c>
      <c r="C166" s="31" t="e">
        <f>#REF!</f>
        <v>#REF!</v>
      </c>
      <c r="D166" s="37">
        <f>D167</f>
        <v>1523</v>
      </c>
      <c r="E166" s="36">
        <f>E167</f>
        <v>1523</v>
      </c>
      <c r="F166" s="36">
        <f>F167</f>
        <v>160.69999999999999</v>
      </c>
      <c r="G166" s="36">
        <f t="shared" si="22"/>
        <v>1362.3</v>
      </c>
      <c r="H166" s="36">
        <f t="shared" si="23"/>
        <v>1362.3</v>
      </c>
      <c r="I166" s="71">
        <f t="shared" si="24"/>
        <v>0.10551543007222586</v>
      </c>
      <c r="J166" s="33">
        <f t="shared" si="29"/>
        <v>0.10551543007222586</v>
      </c>
    </row>
    <row r="167" spans="1:10" s="26" customFormat="1" ht="60" hidden="1" x14ac:dyDescent="0.25">
      <c r="A167" s="29" t="s">
        <v>320</v>
      </c>
      <c r="B167" s="30" t="s">
        <v>319</v>
      </c>
      <c r="C167" s="31"/>
      <c r="D167" s="37">
        <v>1523</v>
      </c>
      <c r="E167" s="36">
        <v>1523</v>
      </c>
      <c r="F167" s="36">
        <v>160.69999999999999</v>
      </c>
      <c r="G167" s="36">
        <f t="shared" si="22"/>
        <v>1362.3</v>
      </c>
      <c r="H167" s="36">
        <f t="shared" si="23"/>
        <v>1362.3</v>
      </c>
      <c r="I167" s="71">
        <f t="shared" si="24"/>
        <v>0.10551543007222586</v>
      </c>
      <c r="J167" s="33">
        <f t="shared" si="29"/>
        <v>0.10551543007222586</v>
      </c>
    </row>
    <row r="168" spans="1:10" s="22" customFormat="1" ht="30" hidden="1" x14ac:dyDescent="0.25">
      <c r="A168" s="29" t="s">
        <v>28</v>
      </c>
      <c r="B168" s="30" t="s">
        <v>258</v>
      </c>
      <c r="C168" s="31">
        <f>C170+C171+C172</f>
        <v>0</v>
      </c>
      <c r="D168" s="37">
        <f>D169</f>
        <v>24709.9</v>
      </c>
      <c r="E168" s="36">
        <f>E170+E171+E172</f>
        <v>24709.9</v>
      </c>
      <c r="F168" s="36">
        <f>F170+F171+F172</f>
        <v>3140</v>
      </c>
      <c r="G168" s="36">
        <f t="shared" si="22"/>
        <v>21569.9</v>
      </c>
      <c r="H168" s="36">
        <f t="shared" si="23"/>
        <v>21569.9</v>
      </c>
      <c r="I168" s="71">
        <f t="shared" si="24"/>
        <v>0.12707457334914346</v>
      </c>
      <c r="J168" s="33">
        <f t="shared" si="29"/>
        <v>0.12707457334914346</v>
      </c>
    </row>
    <row r="169" spans="1:10" s="64" customFormat="1" hidden="1" x14ac:dyDescent="0.25">
      <c r="A169" s="29" t="s">
        <v>533</v>
      </c>
      <c r="B169" s="30" t="s">
        <v>548</v>
      </c>
      <c r="C169" s="31"/>
      <c r="D169" s="37">
        <f>D170+D171+D172</f>
        <v>24709.9</v>
      </c>
      <c r="E169" s="36">
        <f>E170+E171+E172</f>
        <v>24709.9</v>
      </c>
      <c r="F169" s="36">
        <f>F170+F171+F172</f>
        <v>3140</v>
      </c>
      <c r="G169" s="36">
        <f t="shared" si="22"/>
        <v>21569.9</v>
      </c>
      <c r="H169" s="36">
        <f t="shared" si="23"/>
        <v>21569.9</v>
      </c>
      <c r="I169" s="71">
        <f t="shared" si="24"/>
        <v>0.12707457334914346</v>
      </c>
      <c r="J169" s="33">
        <f t="shared" si="29"/>
        <v>0.12707457334914346</v>
      </c>
    </row>
    <row r="170" spans="1:10" s="22" customFormat="1" ht="30" hidden="1" x14ac:dyDescent="0.25">
      <c r="A170" s="29" t="s">
        <v>29</v>
      </c>
      <c r="B170" s="30" t="s">
        <v>259</v>
      </c>
      <c r="C170" s="31">
        <v>0</v>
      </c>
      <c r="D170" s="37">
        <v>1903.1</v>
      </c>
      <c r="E170" s="36">
        <v>1903.1</v>
      </c>
      <c r="F170" s="36">
        <v>316.10000000000002</v>
      </c>
      <c r="G170" s="36">
        <f t="shared" si="22"/>
        <v>1587</v>
      </c>
      <c r="H170" s="36">
        <f t="shared" si="23"/>
        <v>1587</v>
      </c>
      <c r="I170" s="71">
        <f t="shared" si="24"/>
        <v>0.16609741999894911</v>
      </c>
      <c r="J170" s="33">
        <f t="shared" si="29"/>
        <v>0.16609741999894911</v>
      </c>
    </row>
    <row r="171" spans="1:10" s="22" customFormat="1" ht="45" hidden="1" x14ac:dyDescent="0.25">
      <c r="A171" s="29" t="s">
        <v>30</v>
      </c>
      <c r="B171" s="30" t="s">
        <v>260</v>
      </c>
      <c r="C171" s="31">
        <v>0</v>
      </c>
      <c r="D171" s="37">
        <v>7907.5</v>
      </c>
      <c r="E171" s="36">
        <v>7907.5</v>
      </c>
      <c r="F171" s="36">
        <v>930.9</v>
      </c>
      <c r="G171" s="36">
        <f t="shared" si="22"/>
        <v>6976.6</v>
      </c>
      <c r="H171" s="36">
        <f t="shared" si="23"/>
        <v>6976.6</v>
      </c>
      <c r="I171" s="71">
        <f t="shared" si="24"/>
        <v>0.11772368005058488</v>
      </c>
      <c r="J171" s="33">
        <f t="shared" si="29"/>
        <v>0.11772368005058488</v>
      </c>
    </row>
    <row r="172" spans="1:10" s="22" customFormat="1" ht="30" hidden="1" x14ac:dyDescent="0.25">
      <c r="A172" s="29" t="s">
        <v>31</v>
      </c>
      <c r="B172" s="30" t="s">
        <v>261</v>
      </c>
      <c r="C172" s="31">
        <v>0</v>
      </c>
      <c r="D172" s="37">
        <v>14899.3</v>
      </c>
      <c r="E172" s="36">
        <v>14899.3</v>
      </c>
      <c r="F172" s="36">
        <v>1893</v>
      </c>
      <c r="G172" s="36">
        <f t="shared" si="22"/>
        <v>13006.3</v>
      </c>
      <c r="H172" s="36">
        <f t="shared" si="23"/>
        <v>13006.3</v>
      </c>
      <c r="I172" s="71">
        <f t="shared" si="24"/>
        <v>0.12705294879625217</v>
      </c>
      <c r="J172" s="33">
        <f t="shared" si="29"/>
        <v>0.12705294879625217</v>
      </c>
    </row>
    <row r="173" spans="1:10" s="58" customFormat="1" hidden="1" x14ac:dyDescent="0.25">
      <c r="A173" s="29" t="s">
        <v>450</v>
      </c>
      <c r="B173" s="30" t="s">
        <v>447</v>
      </c>
      <c r="C173" s="31"/>
      <c r="D173" s="37">
        <f t="shared" ref="D173:F174" si="30">D174</f>
        <v>1868.5</v>
      </c>
      <c r="E173" s="36">
        <f t="shared" si="30"/>
        <v>1868.5</v>
      </c>
      <c r="F173" s="36">
        <f t="shared" si="30"/>
        <v>0</v>
      </c>
      <c r="G173" s="36">
        <f t="shared" si="22"/>
        <v>1868.5</v>
      </c>
      <c r="H173" s="36">
        <f t="shared" si="23"/>
        <v>1868.5</v>
      </c>
      <c r="I173" s="71">
        <f t="shared" si="24"/>
        <v>0</v>
      </c>
      <c r="J173" s="33">
        <f t="shared" si="29"/>
        <v>0</v>
      </c>
    </row>
    <row r="174" spans="1:10" s="58" customFormat="1" ht="30" hidden="1" x14ac:dyDescent="0.25">
      <c r="A174" s="29" t="s">
        <v>451</v>
      </c>
      <c r="B174" s="30" t="s">
        <v>448</v>
      </c>
      <c r="C174" s="31"/>
      <c r="D174" s="37">
        <f t="shared" si="30"/>
        <v>1868.5</v>
      </c>
      <c r="E174" s="36">
        <f t="shared" si="30"/>
        <v>1868.5</v>
      </c>
      <c r="F174" s="36">
        <f t="shared" si="30"/>
        <v>0</v>
      </c>
      <c r="G174" s="36">
        <f t="shared" si="22"/>
        <v>1868.5</v>
      </c>
      <c r="H174" s="36">
        <f t="shared" si="23"/>
        <v>1868.5</v>
      </c>
      <c r="I174" s="71">
        <f t="shared" si="24"/>
        <v>0</v>
      </c>
      <c r="J174" s="33">
        <f t="shared" si="29"/>
        <v>0</v>
      </c>
    </row>
    <row r="175" spans="1:10" s="58" customFormat="1" hidden="1" x14ac:dyDescent="0.25">
      <c r="A175" s="29" t="s">
        <v>452</v>
      </c>
      <c r="B175" s="30" t="s">
        <v>449</v>
      </c>
      <c r="C175" s="31"/>
      <c r="D175" s="37">
        <v>1868.5</v>
      </c>
      <c r="E175" s="36">
        <v>1868.5</v>
      </c>
      <c r="F175" s="36">
        <v>0</v>
      </c>
      <c r="G175" s="36">
        <f t="shared" si="22"/>
        <v>1868.5</v>
      </c>
      <c r="H175" s="36">
        <f t="shared" si="23"/>
        <v>1868.5</v>
      </c>
      <c r="I175" s="71">
        <f t="shared" si="24"/>
        <v>0</v>
      </c>
      <c r="J175" s="33">
        <f t="shared" si="29"/>
        <v>0</v>
      </c>
    </row>
    <row r="176" spans="1:10" hidden="1" x14ac:dyDescent="0.25">
      <c r="A176" s="29" t="s">
        <v>72</v>
      </c>
      <c r="B176" s="30" t="s">
        <v>94</v>
      </c>
      <c r="C176" s="31" t="e">
        <f>C177</f>
        <v>#REF!</v>
      </c>
      <c r="D176" s="37">
        <f>D177+D195</f>
        <v>278947.20000000001</v>
      </c>
      <c r="E176" s="36">
        <f>E177+E195</f>
        <v>279605.59999999998</v>
      </c>
      <c r="F176" s="36">
        <f>F177+F195</f>
        <v>47732.700000000004</v>
      </c>
      <c r="G176" s="36">
        <f t="shared" si="22"/>
        <v>231214.5</v>
      </c>
      <c r="H176" s="36">
        <f t="shared" si="23"/>
        <v>231872.89999999997</v>
      </c>
      <c r="I176" s="71">
        <f t="shared" si="24"/>
        <v>0.17111732973121796</v>
      </c>
      <c r="J176" s="33">
        <f t="shared" si="29"/>
        <v>0.17071439198642663</v>
      </c>
    </row>
    <row r="177" spans="1:10" ht="30" hidden="1" x14ac:dyDescent="0.25">
      <c r="A177" s="29" t="s">
        <v>28</v>
      </c>
      <c r="B177" s="30" t="s">
        <v>95</v>
      </c>
      <c r="C177" s="31" t="e">
        <f>C178+C180+C181+C182+C184+C185+C186+C190+#REF!+C192+C193+C194</f>
        <v>#REF!</v>
      </c>
      <c r="D177" s="37">
        <f>D178+D179+D183+D187+D188+D189+D190+D191</f>
        <v>278894.40000000002</v>
      </c>
      <c r="E177" s="36">
        <f>E178+E180+E181+E182+E184+E185+E186+E187+E188+E189+E190+E192+E193+E194</f>
        <v>279552.8</v>
      </c>
      <c r="F177" s="36">
        <f>F178+F180+F181+F182+F184+F185+F186+F189+F190+F192+F193+F194</f>
        <v>47732.700000000004</v>
      </c>
      <c r="G177" s="36">
        <f t="shared" si="22"/>
        <v>231161.7</v>
      </c>
      <c r="H177" s="36">
        <f t="shared" si="23"/>
        <v>231820.09999999998</v>
      </c>
      <c r="I177" s="71">
        <f t="shared" si="24"/>
        <v>0.17114972548749635</v>
      </c>
      <c r="J177" s="33">
        <f t="shared" si="29"/>
        <v>0.17074663534044376</v>
      </c>
    </row>
    <row r="178" spans="1:10" hidden="1" x14ac:dyDescent="0.25">
      <c r="A178" s="29" t="s">
        <v>96</v>
      </c>
      <c r="B178" s="30" t="s">
        <v>97</v>
      </c>
      <c r="C178" s="31">
        <v>428.2</v>
      </c>
      <c r="D178" s="37">
        <v>3713.4</v>
      </c>
      <c r="E178" s="36">
        <v>3713.4</v>
      </c>
      <c r="F178" s="36">
        <v>470.9</v>
      </c>
      <c r="G178" s="36">
        <f t="shared" si="22"/>
        <v>3242.5</v>
      </c>
      <c r="H178" s="36">
        <f t="shared" si="23"/>
        <v>3242.5</v>
      </c>
      <c r="I178" s="71">
        <f t="shared" si="24"/>
        <v>0.12681100877901652</v>
      </c>
      <c r="J178" s="33">
        <f t="shared" si="29"/>
        <v>0.12681100877901652</v>
      </c>
    </row>
    <row r="179" spans="1:10" s="64" customFormat="1" hidden="1" x14ac:dyDescent="0.25">
      <c r="A179" s="29" t="s">
        <v>550</v>
      </c>
      <c r="B179" s="30" t="s">
        <v>549</v>
      </c>
      <c r="C179" s="31"/>
      <c r="D179" s="37">
        <f>D180+D181+D182</f>
        <v>87483.6</v>
      </c>
      <c r="E179" s="36">
        <f>E180+E181+E182</f>
        <v>88133.299999999988</v>
      </c>
      <c r="F179" s="36">
        <f>F180+F181+F182</f>
        <v>13274.1</v>
      </c>
      <c r="G179" s="36">
        <f t="shared" si="22"/>
        <v>74209.5</v>
      </c>
      <c r="H179" s="36">
        <f t="shared" si="23"/>
        <v>74859.199999999983</v>
      </c>
      <c r="I179" s="71">
        <f t="shared" si="24"/>
        <v>0.15173243899428007</v>
      </c>
      <c r="J179" s="33">
        <f t="shared" si="29"/>
        <v>0.15061389962704225</v>
      </c>
    </row>
    <row r="180" spans="1:10" ht="30" hidden="1" x14ac:dyDescent="0.25">
      <c r="A180" s="29" t="s">
        <v>98</v>
      </c>
      <c r="B180" s="30" t="s">
        <v>99</v>
      </c>
      <c r="C180" s="31">
        <v>1283.5</v>
      </c>
      <c r="D180" s="37">
        <v>8767.2000000000007</v>
      </c>
      <c r="E180" s="36">
        <v>9416.9</v>
      </c>
      <c r="F180" s="36">
        <v>1989.4</v>
      </c>
      <c r="G180" s="36">
        <f t="shared" si="22"/>
        <v>6777.8000000000011</v>
      </c>
      <c r="H180" s="36">
        <f t="shared" si="23"/>
        <v>7427.5</v>
      </c>
      <c r="I180" s="71">
        <f t="shared" si="24"/>
        <v>0.22691395200291997</v>
      </c>
      <c r="J180" s="33">
        <f t="shared" si="29"/>
        <v>0.21125848209070927</v>
      </c>
    </row>
    <row r="181" spans="1:10" ht="45" hidden="1" x14ac:dyDescent="0.25">
      <c r="A181" s="29" t="s">
        <v>100</v>
      </c>
      <c r="B181" s="30" t="s">
        <v>101</v>
      </c>
      <c r="C181" s="31">
        <v>2357.8000000000002</v>
      </c>
      <c r="D181" s="37">
        <v>27336.7</v>
      </c>
      <c r="E181" s="36">
        <v>27336.7</v>
      </c>
      <c r="F181" s="36">
        <v>3376.4</v>
      </c>
      <c r="G181" s="36">
        <f t="shared" si="22"/>
        <v>23960.3</v>
      </c>
      <c r="H181" s="36">
        <f t="shared" si="23"/>
        <v>23960.3</v>
      </c>
      <c r="I181" s="71">
        <f t="shared" si="24"/>
        <v>0.12351161625214456</v>
      </c>
      <c r="J181" s="33">
        <f t="shared" si="29"/>
        <v>0.12351161625214456</v>
      </c>
    </row>
    <row r="182" spans="1:10" ht="30" hidden="1" x14ac:dyDescent="0.25">
      <c r="A182" s="29" t="s">
        <v>102</v>
      </c>
      <c r="B182" s="30" t="s">
        <v>103</v>
      </c>
      <c r="C182" s="31">
        <v>5876.8</v>
      </c>
      <c r="D182" s="37">
        <v>51379.7</v>
      </c>
      <c r="E182" s="36">
        <v>51379.7</v>
      </c>
      <c r="F182" s="36">
        <v>7908.3</v>
      </c>
      <c r="G182" s="36">
        <f t="shared" si="22"/>
        <v>43471.399999999994</v>
      </c>
      <c r="H182" s="36">
        <f t="shared" si="23"/>
        <v>43471.399999999994</v>
      </c>
      <c r="I182" s="71">
        <f t="shared" si="24"/>
        <v>0.15391876558251608</v>
      </c>
      <c r="J182" s="33">
        <f t="shared" si="29"/>
        <v>0.15391876558251608</v>
      </c>
    </row>
    <row r="183" spans="1:10" s="64" customFormat="1" hidden="1" x14ac:dyDescent="0.25">
      <c r="A183" s="29" t="s">
        <v>552</v>
      </c>
      <c r="B183" s="30" t="s">
        <v>551</v>
      </c>
      <c r="C183" s="31"/>
      <c r="D183" s="37">
        <f>D184+D185+D186</f>
        <v>28769.599999999999</v>
      </c>
      <c r="E183" s="36">
        <f>E184+E185+E186</f>
        <v>28778.300000000003</v>
      </c>
      <c r="F183" s="36">
        <f>F184+F185+F186</f>
        <v>5626.4</v>
      </c>
      <c r="G183" s="36">
        <f t="shared" si="22"/>
        <v>23143.199999999997</v>
      </c>
      <c r="H183" s="36">
        <f t="shared" si="23"/>
        <v>23151.9</v>
      </c>
      <c r="I183" s="71">
        <f t="shared" si="24"/>
        <v>0.19556754351815805</v>
      </c>
      <c r="J183" s="33">
        <f t="shared" si="29"/>
        <v>0.19550842127575288</v>
      </c>
    </row>
    <row r="184" spans="1:10" ht="30" hidden="1" x14ac:dyDescent="0.25">
      <c r="A184" s="29" t="s">
        <v>104</v>
      </c>
      <c r="B184" s="30" t="s">
        <v>105</v>
      </c>
      <c r="C184" s="31">
        <v>361.4</v>
      </c>
      <c r="D184" s="37">
        <v>3575</v>
      </c>
      <c r="E184" s="36">
        <v>3583.7</v>
      </c>
      <c r="F184" s="36">
        <v>735.9</v>
      </c>
      <c r="G184" s="36">
        <f t="shared" si="22"/>
        <v>2839.1</v>
      </c>
      <c r="H184" s="36">
        <f t="shared" si="23"/>
        <v>2847.7999999999997</v>
      </c>
      <c r="I184" s="71">
        <f t="shared" si="24"/>
        <v>0.20584615384615385</v>
      </c>
      <c r="J184" s="33">
        <f t="shared" si="29"/>
        <v>0.20534642966766192</v>
      </c>
    </row>
    <row r="185" spans="1:10" ht="45" hidden="1" x14ac:dyDescent="0.25">
      <c r="A185" s="29" t="s">
        <v>106</v>
      </c>
      <c r="B185" s="30" t="s">
        <v>107</v>
      </c>
      <c r="C185" s="31">
        <v>1366.5</v>
      </c>
      <c r="D185" s="37">
        <v>16176</v>
      </c>
      <c r="E185" s="36">
        <v>16176</v>
      </c>
      <c r="F185" s="36">
        <v>2759.5</v>
      </c>
      <c r="G185" s="36">
        <f t="shared" si="22"/>
        <v>13416.5</v>
      </c>
      <c r="H185" s="36">
        <f t="shared" si="23"/>
        <v>13416.5</v>
      </c>
      <c r="I185" s="71">
        <f t="shared" si="24"/>
        <v>0.17059223541048466</v>
      </c>
      <c r="J185" s="33">
        <f t="shared" si="29"/>
        <v>0.17059223541048466</v>
      </c>
    </row>
    <row r="186" spans="1:10" ht="30" hidden="1" x14ac:dyDescent="0.25">
      <c r="A186" s="29" t="s">
        <v>108</v>
      </c>
      <c r="B186" s="30" t="s">
        <v>109</v>
      </c>
      <c r="C186" s="31">
        <v>1697.1</v>
      </c>
      <c r="D186" s="37">
        <v>9018.6</v>
      </c>
      <c r="E186" s="36">
        <v>9018.6</v>
      </c>
      <c r="F186" s="36">
        <v>2131</v>
      </c>
      <c r="G186" s="36">
        <f t="shared" si="22"/>
        <v>6887.6</v>
      </c>
      <c r="H186" s="36">
        <f t="shared" si="23"/>
        <v>6887.6</v>
      </c>
      <c r="I186" s="71">
        <f t="shared" si="24"/>
        <v>0.23628944625551637</v>
      </c>
      <c r="J186" s="33">
        <f t="shared" si="29"/>
        <v>0.23628944625551637</v>
      </c>
    </row>
    <row r="187" spans="1:10" s="58" customFormat="1" ht="26.25" hidden="1" customHeight="1" x14ac:dyDescent="0.25">
      <c r="A187" s="29" t="s">
        <v>454</v>
      </c>
      <c r="B187" s="30" t="s">
        <v>453</v>
      </c>
      <c r="C187" s="31"/>
      <c r="D187" s="37">
        <v>630</v>
      </c>
      <c r="E187" s="36">
        <v>630</v>
      </c>
      <c r="F187" s="36">
        <v>0</v>
      </c>
      <c r="G187" s="36">
        <f t="shared" si="22"/>
        <v>630</v>
      </c>
      <c r="H187" s="36">
        <f t="shared" si="23"/>
        <v>630</v>
      </c>
      <c r="I187" s="71">
        <f t="shared" si="24"/>
        <v>0</v>
      </c>
      <c r="J187" s="33">
        <f t="shared" si="29"/>
        <v>0</v>
      </c>
    </row>
    <row r="188" spans="1:10" s="58" customFormat="1" hidden="1" x14ac:dyDescent="0.25">
      <c r="A188" s="29" t="s">
        <v>456</v>
      </c>
      <c r="B188" s="30" t="s">
        <v>455</v>
      </c>
      <c r="C188" s="31"/>
      <c r="D188" s="37">
        <v>145</v>
      </c>
      <c r="E188" s="36">
        <v>145</v>
      </c>
      <c r="F188" s="36">
        <v>0</v>
      </c>
      <c r="G188" s="36">
        <f t="shared" si="22"/>
        <v>145</v>
      </c>
      <c r="H188" s="36">
        <f t="shared" si="23"/>
        <v>145</v>
      </c>
      <c r="I188" s="71">
        <f t="shared" si="24"/>
        <v>0</v>
      </c>
      <c r="J188" s="33">
        <f t="shared" si="29"/>
        <v>0</v>
      </c>
    </row>
    <row r="189" spans="1:10" s="22" customFormat="1" ht="30" hidden="1" x14ac:dyDescent="0.25">
      <c r="A189" s="29" t="s">
        <v>263</v>
      </c>
      <c r="B189" s="30" t="s">
        <v>262</v>
      </c>
      <c r="C189" s="31">
        <v>0</v>
      </c>
      <c r="D189" s="37">
        <v>14295.3</v>
      </c>
      <c r="E189" s="36">
        <v>14295.3</v>
      </c>
      <c r="F189" s="36">
        <v>2195.1</v>
      </c>
      <c r="G189" s="36">
        <f t="shared" si="22"/>
        <v>12100.199999999999</v>
      </c>
      <c r="H189" s="36">
        <f t="shared" si="23"/>
        <v>12100.199999999999</v>
      </c>
      <c r="I189" s="71">
        <f t="shared" si="24"/>
        <v>0.15355396528929088</v>
      </c>
      <c r="J189" s="33">
        <f t="shared" si="29"/>
        <v>0.15355396528929088</v>
      </c>
    </row>
    <row r="190" spans="1:10" ht="30" hidden="1" x14ac:dyDescent="0.25">
      <c r="A190" s="29" t="s">
        <v>110</v>
      </c>
      <c r="B190" s="30" t="s">
        <v>111</v>
      </c>
      <c r="C190" s="31">
        <v>4213.1000000000004</v>
      </c>
      <c r="D190" s="37">
        <v>25689.599999999999</v>
      </c>
      <c r="E190" s="36">
        <v>25689.599999999999</v>
      </c>
      <c r="F190" s="36">
        <v>6514.3</v>
      </c>
      <c r="G190" s="36">
        <f t="shared" si="22"/>
        <v>19175.3</v>
      </c>
      <c r="H190" s="36">
        <f t="shared" si="23"/>
        <v>19175.3</v>
      </c>
      <c r="I190" s="71">
        <f t="shared" si="24"/>
        <v>0.25357732311908321</v>
      </c>
      <c r="J190" s="33">
        <f t="shared" si="29"/>
        <v>0.25357732311908321</v>
      </c>
    </row>
    <row r="191" spans="1:10" s="64" customFormat="1" ht="30" hidden="1" x14ac:dyDescent="0.25">
      <c r="A191" s="29" t="s">
        <v>554</v>
      </c>
      <c r="B191" s="30" t="s">
        <v>553</v>
      </c>
      <c r="C191" s="31"/>
      <c r="D191" s="37">
        <f>D192+D193+D194</f>
        <v>118167.9</v>
      </c>
      <c r="E191" s="36">
        <f>E192+E193+E194</f>
        <v>118167.9</v>
      </c>
      <c r="F191" s="36">
        <f>F192+F193+F194</f>
        <v>19651.900000000001</v>
      </c>
      <c r="G191" s="36">
        <f t="shared" si="22"/>
        <v>98516</v>
      </c>
      <c r="H191" s="36">
        <f t="shared" si="23"/>
        <v>98516</v>
      </c>
      <c r="I191" s="71">
        <f t="shared" si="24"/>
        <v>0.16630489329166384</v>
      </c>
      <c r="J191" s="33">
        <f t="shared" si="29"/>
        <v>0.16630489329166384</v>
      </c>
    </row>
    <row r="192" spans="1:10" ht="56.25" hidden="1" customHeight="1" x14ac:dyDescent="0.25">
      <c r="A192" s="29" t="s">
        <v>112</v>
      </c>
      <c r="B192" s="30" t="s">
        <v>113</v>
      </c>
      <c r="C192" s="31">
        <v>8038.9</v>
      </c>
      <c r="D192" s="37">
        <v>66222</v>
      </c>
      <c r="E192" s="36">
        <v>66222</v>
      </c>
      <c r="F192" s="36">
        <v>11961</v>
      </c>
      <c r="G192" s="36">
        <f t="shared" si="22"/>
        <v>54261</v>
      </c>
      <c r="H192" s="36">
        <f t="shared" si="23"/>
        <v>54261</v>
      </c>
      <c r="I192" s="71">
        <f t="shared" si="24"/>
        <v>0.18061973362326719</v>
      </c>
      <c r="J192" s="33">
        <f t="shared" si="29"/>
        <v>0.18061973362326719</v>
      </c>
    </row>
    <row r="193" spans="1:10" ht="53.25" hidden="1" customHeight="1" x14ac:dyDescent="0.25">
      <c r="A193" s="29" t="s">
        <v>114</v>
      </c>
      <c r="B193" s="30" t="s">
        <v>115</v>
      </c>
      <c r="C193" s="31">
        <v>1519.6</v>
      </c>
      <c r="D193" s="37">
        <v>14502.3</v>
      </c>
      <c r="E193" s="36">
        <v>14502.3</v>
      </c>
      <c r="F193" s="36">
        <v>2482</v>
      </c>
      <c r="G193" s="36">
        <f t="shared" si="22"/>
        <v>12020.3</v>
      </c>
      <c r="H193" s="36">
        <f t="shared" si="23"/>
        <v>12020.3</v>
      </c>
      <c r="I193" s="71">
        <f t="shared" si="24"/>
        <v>0.1711452666128821</v>
      </c>
      <c r="J193" s="33">
        <f t="shared" si="29"/>
        <v>0.1711452666128821</v>
      </c>
    </row>
    <row r="194" spans="1:10" ht="45" hidden="1" x14ac:dyDescent="0.25">
      <c r="A194" s="29" t="s">
        <v>116</v>
      </c>
      <c r="B194" s="30" t="s">
        <v>117</v>
      </c>
      <c r="C194" s="31">
        <v>4350</v>
      </c>
      <c r="D194" s="37">
        <v>37443.599999999999</v>
      </c>
      <c r="E194" s="36">
        <v>37443.599999999999</v>
      </c>
      <c r="F194" s="36">
        <v>5208.8999999999996</v>
      </c>
      <c r="G194" s="36">
        <f t="shared" si="22"/>
        <v>32234.699999999997</v>
      </c>
      <c r="H194" s="36">
        <f t="shared" si="23"/>
        <v>32234.699999999997</v>
      </c>
      <c r="I194" s="71">
        <f t="shared" si="24"/>
        <v>0.13911322629234368</v>
      </c>
      <c r="J194" s="33">
        <f t="shared" si="29"/>
        <v>0.13911322629234368</v>
      </c>
    </row>
    <row r="195" spans="1:10" s="22" customFormat="1" ht="30" hidden="1" x14ac:dyDescent="0.25">
      <c r="A195" s="29" t="s">
        <v>266</v>
      </c>
      <c r="B195" s="30" t="s">
        <v>264</v>
      </c>
      <c r="C195" s="31">
        <v>0</v>
      </c>
      <c r="D195" s="37">
        <f>D196</f>
        <v>52.8</v>
      </c>
      <c r="E195" s="36">
        <f>E196</f>
        <v>52.8</v>
      </c>
      <c r="F195" s="36">
        <f>F196</f>
        <v>0</v>
      </c>
      <c r="G195" s="36">
        <f t="shared" si="22"/>
        <v>52.8</v>
      </c>
      <c r="H195" s="36">
        <f t="shared" si="23"/>
        <v>52.8</v>
      </c>
      <c r="I195" s="71">
        <f t="shared" si="24"/>
        <v>0</v>
      </c>
      <c r="J195" s="33">
        <f t="shared" si="29"/>
        <v>0</v>
      </c>
    </row>
    <row r="196" spans="1:10" s="22" customFormat="1" ht="90" hidden="1" x14ac:dyDescent="0.25">
      <c r="A196" s="29" t="s">
        <v>267</v>
      </c>
      <c r="B196" s="30" t="s">
        <v>265</v>
      </c>
      <c r="C196" s="31">
        <v>0</v>
      </c>
      <c r="D196" s="37">
        <v>52.8</v>
      </c>
      <c r="E196" s="36">
        <v>52.8</v>
      </c>
      <c r="F196" s="36">
        <v>0</v>
      </c>
      <c r="G196" s="36">
        <f t="shared" si="22"/>
        <v>52.8</v>
      </c>
      <c r="H196" s="36">
        <f t="shared" si="23"/>
        <v>52.8</v>
      </c>
      <c r="I196" s="71">
        <f t="shared" si="24"/>
        <v>0</v>
      </c>
      <c r="J196" s="33">
        <f t="shared" si="29"/>
        <v>0</v>
      </c>
    </row>
    <row r="197" spans="1:10" s="4" customFormat="1" ht="45" x14ac:dyDescent="0.2">
      <c r="A197" s="29" t="s">
        <v>118</v>
      </c>
      <c r="B197" s="30" t="s">
        <v>119</v>
      </c>
      <c r="C197" s="31" t="e">
        <f>C198+#REF!</f>
        <v>#REF!</v>
      </c>
      <c r="D197" s="36">
        <f>D198+D203+D208</f>
        <v>14446</v>
      </c>
      <c r="E197" s="36">
        <f>E198+E203+E208</f>
        <v>14646</v>
      </c>
      <c r="F197" s="36">
        <f>F198+F208</f>
        <v>3387.6</v>
      </c>
      <c r="G197" s="36">
        <f t="shared" si="22"/>
        <v>11058.4</v>
      </c>
      <c r="H197" s="36">
        <f t="shared" si="23"/>
        <v>11258.4</v>
      </c>
      <c r="I197" s="71">
        <f t="shared" si="24"/>
        <v>0.23450089990308734</v>
      </c>
      <c r="J197" s="33">
        <f>F197/E197</f>
        <v>0.231298648095043</v>
      </c>
    </row>
    <row r="198" spans="1:10" ht="45" hidden="1" x14ac:dyDescent="0.25">
      <c r="A198" s="29" t="s">
        <v>120</v>
      </c>
      <c r="B198" s="30" t="s">
        <v>121</v>
      </c>
      <c r="C198" s="31">
        <f>C199</f>
        <v>1617.7</v>
      </c>
      <c r="D198" s="37">
        <f>D199+D201</f>
        <v>8468.4</v>
      </c>
      <c r="E198" s="36">
        <f>E199+E201</f>
        <v>8668.4</v>
      </c>
      <c r="F198" s="36">
        <f>F199+F201</f>
        <v>2803.7</v>
      </c>
      <c r="G198" s="36">
        <f t="shared" ref="G198:G261" si="31">D198-F198</f>
        <v>5664.7</v>
      </c>
      <c r="H198" s="36">
        <f t="shared" ref="H198:H261" si="32">E198-F198</f>
        <v>5864.7</v>
      </c>
      <c r="I198" s="71">
        <f t="shared" ref="I198:I261" si="33">F198/D198</f>
        <v>0.33107788956591561</v>
      </c>
      <c r="J198" s="33">
        <f>F198/E198</f>
        <v>0.32343915832218173</v>
      </c>
    </row>
    <row r="199" spans="1:10" ht="30" hidden="1" x14ac:dyDescent="0.25">
      <c r="A199" s="29" t="s">
        <v>122</v>
      </c>
      <c r="B199" s="30" t="s">
        <v>123</v>
      </c>
      <c r="C199" s="31">
        <f>C200</f>
        <v>1617.7</v>
      </c>
      <c r="D199" s="37">
        <f>D200</f>
        <v>7058.4</v>
      </c>
      <c r="E199" s="36">
        <f>E200</f>
        <v>7058.4</v>
      </c>
      <c r="F199" s="37">
        <f>F200</f>
        <v>2510.1999999999998</v>
      </c>
      <c r="G199" s="36">
        <f t="shared" si="31"/>
        <v>4548.2</v>
      </c>
      <c r="H199" s="36">
        <f t="shared" si="32"/>
        <v>4548.2</v>
      </c>
      <c r="I199" s="71">
        <f t="shared" si="33"/>
        <v>0.35563300464694547</v>
      </c>
      <c r="J199" s="33">
        <f t="shared" ref="J199:J212" si="34">F199/E199</f>
        <v>0.35563300464694547</v>
      </c>
    </row>
    <row r="200" spans="1:10" ht="105" hidden="1" x14ac:dyDescent="0.25">
      <c r="A200" s="29" t="s">
        <v>124</v>
      </c>
      <c r="B200" s="30" t="s">
        <v>125</v>
      </c>
      <c r="C200" s="31">
        <v>1617.7</v>
      </c>
      <c r="D200" s="37">
        <v>7058.4</v>
      </c>
      <c r="E200" s="36">
        <v>7058.4</v>
      </c>
      <c r="F200" s="37">
        <v>2510.1999999999998</v>
      </c>
      <c r="G200" s="36">
        <f t="shared" si="31"/>
        <v>4548.2</v>
      </c>
      <c r="H200" s="36">
        <f t="shared" si="32"/>
        <v>4548.2</v>
      </c>
      <c r="I200" s="71">
        <f t="shared" si="33"/>
        <v>0.35563300464694547</v>
      </c>
      <c r="J200" s="33">
        <f t="shared" si="34"/>
        <v>0.35563300464694547</v>
      </c>
    </row>
    <row r="201" spans="1:10" s="26" customFormat="1" ht="30" hidden="1" x14ac:dyDescent="0.25">
      <c r="A201" s="29" t="s">
        <v>323</v>
      </c>
      <c r="B201" s="30" t="s">
        <v>321</v>
      </c>
      <c r="C201" s="31"/>
      <c r="D201" s="37">
        <f>D202</f>
        <v>1410</v>
      </c>
      <c r="E201" s="36">
        <f>E202</f>
        <v>1610</v>
      </c>
      <c r="F201" s="37">
        <f>F202</f>
        <v>293.5</v>
      </c>
      <c r="G201" s="36">
        <f t="shared" si="31"/>
        <v>1116.5</v>
      </c>
      <c r="H201" s="36">
        <f t="shared" si="32"/>
        <v>1316.5</v>
      </c>
      <c r="I201" s="71">
        <f t="shared" si="33"/>
        <v>0.20815602836879432</v>
      </c>
      <c r="J201" s="33">
        <f t="shared" si="34"/>
        <v>0.18229813664596273</v>
      </c>
    </row>
    <row r="202" spans="1:10" s="26" customFormat="1" ht="51" hidden="1" customHeight="1" x14ac:dyDescent="0.25">
      <c r="A202" s="29" t="s">
        <v>324</v>
      </c>
      <c r="B202" s="30" t="s">
        <v>322</v>
      </c>
      <c r="C202" s="31"/>
      <c r="D202" s="37">
        <v>1410</v>
      </c>
      <c r="E202" s="36">
        <v>1610</v>
      </c>
      <c r="F202" s="37">
        <v>293.5</v>
      </c>
      <c r="G202" s="36">
        <f t="shared" si="31"/>
        <v>1116.5</v>
      </c>
      <c r="H202" s="36">
        <f t="shared" si="32"/>
        <v>1316.5</v>
      </c>
      <c r="I202" s="71">
        <f t="shared" si="33"/>
        <v>0.20815602836879432</v>
      </c>
      <c r="J202" s="33">
        <f t="shared" si="34"/>
        <v>0.18229813664596273</v>
      </c>
    </row>
    <row r="203" spans="1:10" s="58" customFormat="1" ht="20.25" hidden="1" customHeight="1" x14ac:dyDescent="0.25">
      <c r="A203" s="29" t="s">
        <v>460</v>
      </c>
      <c r="B203" s="30" t="s">
        <v>457</v>
      </c>
      <c r="C203" s="31"/>
      <c r="D203" s="37">
        <f>D204+D206</f>
        <v>1682.8</v>
      </c>
      <c r="E203" s="36">
        <f>E204+E206</f>
        <v>1682.8</v>
      </c>
      <c r="F203" s="37">
        <f>F204</f>
        <v>0</v>
      </c>
      <c r="G203" s="36">
        <f t="shared" si="31"/>
        <v>1682.8</v>
      </c>
      <c r="H203" s="36">
        <f t="shared" si="32"/>
        <v>1682.8</v>
      </c>
      <c r="I203" s="71">
        <f t="shared" si="33"/>
        <v>0</v>
      </c>
      <c r="J203" s="33">
        <f t="shared" si="34"/>
        <v>0</v>
      </c>
    </row>
    <row r="204" spans="1:10" s="58" customFormat="1" ht="18.75" hidden="1" customHeight="1" x14ac:dyDescent="0.25">
      <c r="A204" s="29" t="s">
        <v>461</v>
      </c>
      <c r="B204" s="30" t="s">
        <v>458</v>
      </c>
      <c r="C204" s="31"/>
      <c r="D204" s="37">
        <f>D205</f>
        <v>725.8</v>
      </c>
      <c r="E204" s="36">
        <f>E205</f>
        <v>725.8</v>
      </c>
      <c r="F204" s="37">
        <f>F205</f>
        <v>0</v>
      </c>
      <c r="G204" s="36">
        <f t="shared" si="31"/>
        <v>725.8</v>
      </c>
      <c r="H204" s="36">
        <f t="shared" si="32"/>
        <v>725.8</v>
      </c>
      <c r="I204" s="71">
        <f t="shared" si="33"/>
        <v>0</v>
      </c>
      <c r="J204" s="33">
        <f t="shared" si="34"/>
        <v>0</v>
      </c>
    </row>
    <row r="205" spans="1:10" s="58" customFormat="1" ht="31.5" hidden="1" customHeight="1" x14ac:dyDescent="0.25">
      <c r="A205" s="29" t="s">
        <v>462</v>
      </c>
      <c r="B205" s="30" t="s">
        <v>459</v>
      </c>
      <c r="C205" s="31"/>
      <c r="D205" s="37">
        <v>725.8</v>
      </c>
      <c r="E205" s="36">
        <v>725.8</v>
      </c>
      <c r="F205" s="37">
        <v>0</v>
      </c>
      <c r="G205" s="36">
        <f t="shared" si="31"/>
        <v>725.8</v>
      </c>
      <c r="H205" s="36">
        <f t="shared" si="32"/>
        <v>725.8</v>
      </c>
      <c r="I205" s="71">
        <f t="shared" si="33"/>
        <v>0</v>
      </c>
      <c r="J205" s="33">
        <f t="shared" si="34"/>
        <v>0</v>
      </c>
    </row>
    <row r="206" spans="1:10" s="58" customFormat="1" ht="75" hidden="1" customHeight="1" x14ac:dyDescent="0.25">
      <c r="A206" s="29" t="s">
        <v>465</v>
      </c>
      <c r="B206" s="30" t="s">
        <v>463</v>
      </c>
      <c r="C206" s="31"/>
      <c r="D206" s="37">
        <f>D207</f>
        <v>957</v>
      </c>
      <c r="E206" s="36">
        <f>E207</f>
        <v>957</v>
      </c>
      <c r="F206" s="37">
        <f>F207</f>
        <v>0</v>
      </c>
      <c r="G206" s="36">
        <f t="shared" si="31"/>
        <v>957</v>
      </c>
      <c r="H206" s="36">
        <f t="shared" si="32"/>
        <v>957</v>
      </c>
      <c r="I206" s="71">
        <f t="shared" si="33"/>
        <v>0</v>
      </c>
      <c r="J206" s="33">
        <f t="shared" si="34"/>
        <v>0</v>
      </c>
    </row>
    <row r="207" spans="1:10" s="58" customFormat="1" ht="31.5" hidden="1" customHeight="1" x14ac:dyDescent="0.25">
      <c r="A207" s="29" t="s">
        <v>466</v>
      </c>
      <c r="B207" s="30" t="s">
        <v>464</v>
      </c>
      <c r="C207" s="31"/>
      <c r="D207" s="37">
        <v>957</v>
      </c>
      <c r="E207" s="36">
        <v>957</v>
      </c>
      <c r="F207" s="37">
        <v>0</v>
      </c>
      <c r="G207" s="36">
        <f t="shared" si="31"/>
        <v>957</v>
      </c>
      <c r="H207" s="36">
        <f t="shared" si="32"/>
        <v>957</v>
      </c>
      <c r="I207" s="71">
        <f t="shared" si="33"/>
        <v>0</v>
      </c>
      <c r="J207" s="33">
        <f t="shared" si="34"/>
        <v>0</v>
      </c>
    </row>
    <row r="208" spans="1:10" s="22" customFormat="1" hidden="1" x14ac:dyDescent="0.25">
      <c r="A208" s="29" t="s">
        <v>72</v>
      </c>
      <c r="B208" s="30" t="s">
        <v>268</v>
      </c>
      <c r="C208" s="31">
        <f t="shared" ref="C208:F209" si="35">C209</f>
        <v>0</v>
      </c>
      <c r="D208" s="37">
        <f>D209+D211</f>
        <v>4294.8</v>
      </c>
      <c r="E208" s="36">
        <f>E209+E211</f>
        <v>4294.8</v>
      </c>
      <c r="F208" s="37">
        <f t="shared" si="35"/>
        <v>583.9</v>
      </c>
      <c r="G208" s="36">
        <f t="shared" si="31"/>
        <v>3710.9</v>
      </c>
      <c r="H208" s="36">
        <f t="shared" si="32"/>
        <v>3710.9</v>
      </c>
      <c r="I208" s="71">
        <f t="shared" si="33"/>
        <v>0.1359551085033063</v>
      </c>
      <c r="J208" s="33">
        <f t="shared" si="34"/>
        <v>0.1359551085033063</v>
      </c>
    </row>
    <row r="209" spans="1:10" s="22" customFormat="1" hidden="1" x14ac:dyDescent="0.25">
      <c r="A209" s="29" t="s">
        <v>271</v>
      </c>
      <c r="B209" s="30" t="s">
        <v>269</v>
      </c>
      <c r="C209" s="31">
        <f t="shared" si="35"/>
        <v>0</v>
      </c>
      <c r="D209" s="37">
        <f>D210</f>
        <v>4294.2</v>
      </c>
      <c r="E209" s="36">
        <f t="shared" si="35"/>
        <v>4294.2</v>
      </c>
      <c r="F209" s="37">
        <f t="shared" si="35"/>
        <v>583.9</v>
      </c>
      <c r="G209" s="36">
        <f t="shared" si="31"/>
        <v>3710.2999999999997</v>
      </c>
      <c r="H209" s="36">
        <f t="shared" si="32"/>
        <v>3710.2999999999997</v>
      </c>
      <c r="I209" s="71">
        <f t="shared" si="33"/>
        <v>0.13597410460621304</v>
      </c>
      <c r="J209" s="33">
        <f t="shared" si="34"/>
        <v>0.13597410460621304</v>
      </c>
    </row>
    <row r="210" spans="1:10" s="22" customFormat="1" ht="30" hidden="1" x14ac:dyDescent="0.25">
      <c r="A210" s="29" t="s">
        <v>272</v>
      </c>
      <c r="B210" s="30" t="s">
        <v>270</v>
      </c>
      <c r="C210" s="31">
        <v>0</v>
      </c>
      <c r="D210" s="37">
        <v>4294.2</v>
      </c>
      <c r="E210" s="36">
        <v>4294.2</v>
      </c>
      <c r="F210" s="37">
        <v>583.9</v>
      </c>
      <c r="G210" s="36">
        <f t="shared" si="31"/>
        <v>3710.2999999999997</v>
      </c>
      <c r="H210" s="36">
        <f t="shared" si="32"/>
        <v>3710.2999999999997</v>
      </c>
      <c r="I210" s="71">
        <f t="shared" si="33"/>
        <v>0.13597410460621304</v>
      </c>
      <c r="J210" s="33">
        <f t="shared" si="34"/>
        <v>0.13597410460621304</v>
      </c>
    </row>
    <row r="211" spans="1:10" s="58" customFormat="1" ht="34.5" hidden="1" customHeight="1" x14ac:dyDescent="0.25">
      <c r="A211" s="29" t="s">
        <v>469</v>
      </c>
      <c r="B211" s="30" t="s">
        <v>467</v>
      </c>
      <c r="C211" s="31"/>
      <c r="D211" s="37">
        <f>D212</f>
        <v>0.6</v>
      </c>
      <c r="E211" s="36">
        <f>E212</f>
        <v>0.6</v>
      </c>
      <c r="F211" s="37">
        <f>F212</f>
        <v>0</v>
      </c>
      <c r="G211" s="36">
        <f t="shared" si="31"/>
        <v>0.6</v>
      </c>
      <c r="H211" s="36">
        <f t="shared" si="32"/>
        <v>0.6</v>
      </c>
      <c r="I211" s="71">
        <f t="shared" si="33"/>
        <v>0</v>
      </c>
      <c r="J211" s="33">
        <f t="shared" si="34"/>
        <v>0</v>
      </c>
    </row>
    <row r="212" spans="1:10" s="58" customFormat="1" ht="45" hidden="1" x14ac:dyDescent="0.25">
      <c r="A212" s="29" t="s">
        <v>470</v>
      </c>
      <c r="B212" s="30" t="s">
        <v>468</v>
      </c>
      <c r="C212" s="31"/>
      <c r="D212" s="37">
        <v>0.6</v>
      </c>
      <c r="E212" s="36">
        <v>0.6</v>
      </c>
      <c r="F212" s="37">
        <v>0</v>
      </c>
      <c r="G212" s="36">
        <f t="shared" si="31"/>
        <v>0.6</v>
      </c>
      <c r="H212" s="36">
        <f t="shared" si="32"/>
        <v>0.6</v>
      </c>
      <c r="I212" s="71">
        <f t="shared" si="33"/>
        <v>0</v>
      </c>
      <c r="J212" s="33">
        <f t="shared" si="34"/>
        <v>0</v>
      </c>
    </row>
    <row r="213" spans="1:10" s="4" customFormat="1" ht="30" x14ac:dyDescent="0.2">
      <c r="A213" s="29" t="s">
        <v>126</v>
      </c>
      <c r="B213" s="30" t="s">
        <v>127</v>
      </c>
      <c r="C213" s="31">
        <f>C214+C219+C224</f>
        <v>9436.5</v>
      </c>
      <c r="D213" s="36">
        <f>D214+D219+D224</f>
        <v>80767.399999999994</v>
      </c>
      <c r="E213" s="36">
        <f>E214+E219+E224</f>
        <v>80767.399999999994</v>
      </c>
      <c r="F213" s="36">
        <f>F214+F219+F224</f>
        <v>2073.1999999999998</v>
      </c>
      <c r="G213" s="36">
        <f t="shared" si="31"/>
        <v>78694.2</v>
      </c>
      <c r="H213" s="36">
        <f t="shared" si="32"/>
        <v>78694.2</v>
      </c>
      <c r="I213" s="71">
        <f t="shared" si="33"/>
        <v>2.566877230169598E-2</v>
      </c>
      <c r="J213" s="33">
        <f>F213/E213</f>
        <v>2.566877230169598E-2</v>
      </c>
    </row>
    <row r="214" spans="1:10" hidden="1" x14ac:dyDescent="0.25">
      <c r="A214" s="29" t="s">
        <v>128</v>
      </c>
      <c r="B214" s="30" t="s">
        <v>129</v>
      </c>
      <c r="C214" s="31">
        <f>C215</f>
        <v>13.799999999999999</v>
      </c>
      <c r="D214" s="37">
        <f>D215</f>
        <v>115</v>
      </c>
      <c r="E214" s="36">
        <f>E215</f>
        <v>115</v>
      </c>
      <c r="F214" s="37">
        <f>F215</f>
        <v>18.5</v>
      </c>
      <c r="G214" s="36">
        <f t="shared" si="31"/>
        <v>96.5</v>
      </c>
      <c r="H214" s="36">
        <f t="shared" si="32"/>
        <v>96.5</v>
      </c>
      <c r="I214" s="71">
        <f t="shared" si="33"/>
        <v>0.16086956521739129</v>
      </c>
      <c r="J214" s="33">
        <f>F214/E214</f>
        <v>0.16086956521739129</v>
      </c>
    </row>
    <row r="215" spans="1:10" ht="30" hidden="1" x14ac:dyDescent="0.25">
      <c r="A215" s="29" t="s">
        <v>356</v>
      </c>
      <c r="B215" s="30" t="s">
        <v>130</v>
      </c>
      <c r="C215" s="31">
        <f>C217+C218</f>
        <v>13.799999999999999</v>
      </c>
      <c r="D215" s="37">
        <f>D216</f>
        <v>115</v>
      </c>
      <c r="E215" s="36">
        <f>E217+E218</f>
        <v>115</v>
      </c>
      <c r="F215" s="37">
        <f>F217+F218</f>
        <v>18.5</v>
      </c>
      <c r="G215" s="36">
        <f t="shared" si="31"/>
        <v>96.5</v>
      </c>
      <c r="H215" s="36">
        <f t="shared" si="32"/>
        <v>96.5</v>
      </c>
      <c r="I215" s="71">
        <f t="shared" si="33"/>
        <v>0.16086956521739129</v>
      </c>
      <c r="J215" s="33">
        <f t="shared" ref="J215:J226" si="36">F215/E215</f>
        <v>0.16086956521739129</v>
      </c>
    </row>
    <row r="216" spans="1:10" s="64" customFormat="1" ht="45" hidden="1" x14ac:dyDescent="0.25">
      <c r="A216" s="29" t="s">
        <v>556</v>
      </c>
      <c r="B216" s="30" t="s">
        <v>555</v>
      </c>
      <c r="C216" s="31"/>
      <c r="D216" s="37">
        <f>D217+D218</f>
        <v>115</v>
      </c>
      <c r="E216" s="36">
        <f>E217+E218</f>
        <v>115</v>
      </c>
      <c r="F216" s="37">
        <f>F217+F218</f>
        <v>18.5</v>
      </c>
      <c r="G216" s="36">
        <f t="shared" si="31"/>
        <v>96.5</v>
      </c>
      <c r="H216" s="36">
        <f t="shared" si="32"/>
        <v>96.5</v>
      </c>
      <c r="I216" s="71">
        <f t="shared" si="33"/>
        <v>0.16086956521739129</v>
      </c>
      <c r="J216" s="33">
        <f t="shared" si="36"/>
        <v>0.16086956521739129</v>
      </c>
    </row>
    <row r="217" spans="1:10" s="22" customFormat="1" ht="45" hidden="1" x14ac:dyDescent="0.25">
      <c r="A217" s="29" t="s">
        <v>277</v>
      </c>
      <c r="B217" s="30" t="s">
        <v>273</v>
      </c>
      <c r="C217" s="31">
        <v>0.1</v>
      </c>
      <c r="D217" s="37">
        <v>0.1</v>
      </c>
      <c r="E217" s="36">
        <v>0.1</v>
      </c>
      <c r="F217" s="37">
        <v>0.1</v>
      </c>
      <c r="G217" s="36">
        <f t="shared" si="31"/>
        <v>0</v>
      </c>
      <c r="H217" s="36">
        <f t="shared" si="32"/>
        <v>0</v>
      </c>
      <c r="I217" s="71">
        <f t="shared" si="33"/>
        <v>1</v>
      </c>
      <c r="J217" s="33">
        <f t="shared" si="36"/>
        <v>1</v>
      </c>
    </row>
    <row r="218" spans="1:10" ht="60" hidden="1" x14ac:dyDescent="0.25">
      <c r="A218" s="29" t="s">
        <v>131</v>
      </c>
      <c r="B218" s="30" t="s">
        <v>132</v>
      </c>
      <c r="C218" s="31">
        <v>13.7</v>
      </c>
      <c r="D218" s="37">
        <v>114.9</v>
      </c>
      <c r="E218" s="36">
        <v>114.9</v>
      </c>
      <c r="F218" s="37">
        <v>18.399999999999999</v>
      </c>
      <c r="G218" s="36">
        <f t="shared" si="31"/>
        <v>96.5</v>
      </c>
      <c r="H218" s="36">
        <f t="shared" si="32"/>
        <v>96.5</v>
      </c>
      <c r="I218" s="71">
        <f t="shared" si="33"/>
        <v>0.16013925152306352</v>
      </c>
      <c r="J218" s="33">
        <f t="shared" si="36"/>
        <v>0.16013925152306352</v>
      </c>
    </row>
    <row r="219" spans="1:10" hidden="1" x14ac:dyDescent="0.25">
      <c r="A219" s="29" t="s">
        <v>133</v>
      </c>
      <c r="B219" s="30" t="s">
        <v>134</v>
      </c>
      <c r="C219" s="31">
        <f>C220</f>
        <v>0</v>
      </c>
      <c r="D219" s="37">
        <f>D220</f>
        <v>67347.399999999994</v>
      </c>
      <c r="E219" s="36">
        <f>E220</f>
        <v>67347.399999999994</v>
      </c>
      <c r="F219" s="37">
        <f>F220</f>
        <v>415</v>
      </c>
      <c r="G219" s="36">
        <f t="shared" si="31"/>
        <v>66932.399999999994</v>
      </c>
      <c r="H219" s="36">
        <f t="shared" si="32"/>
        <v>66932.399999999994</v>
      </c>
      <c r="I219" s="71">
        <f t="shared" si="33"/>
        <v>6.1620790112164696E-3</v>
      </c>
      <c r="J219" s="33">
        <f t="shared" si="36"/>
        <v>6.1620790112164696E-3</v>
      </c>
    </row>
    <row r="220" spans="1:10" s="22" customFormat="1" ht="30" hidden="1" x14ac:dyDescent="0.25">
      <c r="A220" s="29" t="s">
        <v>135</v>
      </c>
      <c r="B220" s="30" t="s">
        <v>274</v>
      </c>
      <c r="C220" s="31">
        <v>0</v>
      </c>
      <c r="D220" s="37">
        <f>D221+D222+D223</f>
        <v>67347.399999999994</v>
      </c>
      <c r="E220" s="36">
        <f>E221+E222+E223</f>
        <v>67347.399999999994</v>
      </c>
      <c r="F220" s="37">
        <f>F221+F222</f>
        <v>415</v>
      </c>
      <c r="G220" s="36">
        <f t="shared" si="31"/>
        <v>66932.399999999994</v>
      </c>
      <c r="H220" s="36">
        <f t="shared" si="32"/>
        <v>66932.399999999994</v>
      </c>
      <c r="I220" s="71">
        <f t="shared" si="33"/>
        <v>6.1620790112164696E-3</v>
      </c>
      <c r="J220" s="33">
        <f t="shared" si="36"/>
        <v>6.1620790112164696E-3</v>
      </c>
    </row>
    <row r="221" spans="1:10" s="22" customFormat="1" ht="30" hidden="1" x14ac:dyDescent="0.25">
      <c r="A221" s="29" t="s">
        <v>136</v>
      </c>
      <c r="B221" s="30" t="s">
        <v>275</v>
      </c>
      <c r="C221" s="31">
        <v>0</v>
      </c>
      <c r="D221" s="37">
        <v>1279.4000000000001</v>
      </c>
      <c r="E221" s="36">
        <v>1279.4000000000001</v>
      </c>
      <c r="F221" s="37">
        <v>0</v>
      </c>
      <c r="G221" s="36">
        <f t="shared" si="31"/>
        <v>1279.4000000000001</v>
      </c>
      <c r="H221" s="36">
        <f t="shared" si="32"/>
        <v>1279.4000000000001</v>
      </c>
      <c r="I221" s="71">
        <f t="shared" si="33"/>
        <v>0</v>
      </c>
      <c r="J221" s="33">
        <f t="shared" si="36"/>
        <v>0</v>
      </c>
    </row>
    <row r="222" spans="1:10" s="22" customFormat="1" hidden="1" x14ac:dyDescent="0.25">
      <c r="A222" s="29" t="s">
        <v>278</v>
      </c>
      <c r="B222" s="30" t="s">
        <v>276</v>
      </c>
      <c r="C222" s="31">
        <v>0</v>
      </c>
      <c r="D222" s="37">
        <v>10700</v>
      </c>
      <c r="E222" s="36">
        <v>10700</v>
      </c>
      <c r="F222" s="37">
        <v>415</v>
      </c>
      <c r="G222" s="36">
        <f t="shared" si="31"/>
        <v>10285</v>
      </c>
      <c r="H222" s="36">
        <f t="shared" si="32"/>
        <v>10285</v>
      </c>
      <c r="I222" s="71">
        <f t="shared" si="33"/>
        <v>3.8785046728971963E-2</v>
      </c>
      <c r="J222" s="33">
        <f t="shared" si="36"/>
        <v>3.8785046728971963E-2</v>
      </c>
    </row>
    <row r="223" spans="1:10" s="58" customFormat="1" ht="30" hidden="1" x14ac:dyDescent="0.25">
      <c r="A223" s="29" t="s">
        <v>472</v>
      </c>
      <c r="B223" s="30" t="s">
        <v>471</v>
      </c>
      <c r="C223" s="31"/>
      <c r="D223" s="37">
        <v>55368</v>
      </c>
      <c r="E223" s="36">
        <v>55368</v>
      </c>
      <c r="F223" s="37">
        <v>0</v>
      </c>
      <c r="G223" s="36">
        <f t="shared" si="31"/>
        <v>55368</v>
      </c>
      <c r="H223" s="36">
        <f t="shared" si="32"/>
        <v>55368</v>
      </c>
      <c r="I223" s="71">
        <f t="shared" si="33"/>
        <v>0</v>
      </c>
      <c r="J223" s="33">
        <f t="shared" si="36"/>
        <v>0</v>
      </c>
    </row>
    <row r="224" spans="1:10" hidden="1" x14ac:dyDescent="0.25">
      <c r="A224" s="29" t="s">
        <v>72</v>
      </c>
      <c r="B224" s="30" t="s">
        <v>137</v>
      </c>
      <c r="C224" s="31">
        <f t="shared" ref="C224:F225" si="37">C225</f>
        <v>9422.7000000000007</v>
      </c>
      <c r="D224" s="37">
        <f>D225</f>
        <v>13305</v>
      </c>
      <c r="E224" s="36">
        <f t="shared" si="37"/>
        <v>13305</v>
      </c>
      <c r="F224" s="37">
        <f t="shared" si="37"/>
        <v>1639.7</v>
      </c>
      <c r="G224" s="36">
        <f t="shared" si="31"/>
        <v>11665.3</v>
      </c>
      <c r="H224" s="36">
        <f t="shared" si="32"/>
        <v>11665.3</v>
      </c>
      <c r="I224" s="71">
        <f t="shared" si="33"/>
        <v>0.12323938369034199</v>
      </c>
      <c r="J224" s="33">
        <f t="shared" si="36"/>
        <v>0.12323938369034199</v>
      </c>
    </row>
    <row r="225" spans="1:10" ht="30" hidden="1" x14ac:dyDescent="0.25">
      <c r="A225" s="29" t="s">
        <v>28</v>
      </c>
      <c r="B225" s="30" t="s">
        <v>138</v>
      </c>
      <c r="C225" s="31">
        <f t="shared" si="37"/>
        <v>9422.7000000000007</v>
      </c>
      <c r="D225" s="37">
        <f>D226</f>
        <v>13305</v>
      </c>
      <c r="E225" s="36">
        <f t="shared" si="37"/>
        <v>13305</v>
      </c>
      <c r="F225" s="37">
        <f t="shared" si="37"/>
        <v>1639.7</v>
      </c>
      <c r="G225" s="36">
        <f t="shared" si="31"/>
        <v>11665.3</v>
      </c>
      <c r="H225" s="36">
        <f t="shared" si="32"/>
        <v>11665.3</v>
      </c>
      <c r="I225" s="71">
        <f t="shared" si="33"/>
        <v>0.12323938369034199</v>
      </c>
      <c r="J225" s="33">
        <f t="shared" si="36"/>
        <v>0.12323938369034199</v>
      </c>
    </row>
    <row r="226" spans="1:10" ht="30" hidden="1" x14ac:dyDescent="0.25">
      <c r="A226" s="29" t="s">
        <v>139</v>
      </c>
      <c r="B226" s="30" t="s">
        <v>140</v>
      </c>
      <c r="C226" s="31">
        <v>9422.7000000000007</v>
      </c>
      <c r="D226" s="37">
        <v>13305</v>
      </c>
      <c r="E226" s="36">
        <v>13305</v>
      </c>
      <c r="F226" s="37">
        <v>1639.7</v>
      </c>
      <c r="G226" s="36">
        <f t="shared" si="31"/>
        <v>11665.3</v>
      </c>
      <c r="H226" s="36">
        <f t="shared" si="32"/>
        <v>11665.3</v>
      </c>
      <c r="I226" s="71">
        <f t="shared" si="33"/>
        <v>0.12323938369034199</v>
      </c>
      <c r="J226" s="33">
        <f t="shared" si="36"/>
        <v>0.12323938369034199</v>
      </c>
    </row>
    <row r="227" spans="1:10" s="4" customFormat="1" ht="25.5" customHeight="1" x14ac:dyDescent="0.2">
      <c r="A227" s="29" t="s">
        <v>141</v>
      </c>
      <c r="B227" s="30" t="s">
        <v>142</v>
      </c>
      <c r="C227" s="31" t="e">
        <f>#REF!+C231+C238</f>
        <v>#REF!</v>
      </c>
      <c r="D227" s="36">
        <f>D228+D231+D238</f>
        <v>50387.9</v>
      </c>
      <c r="E227" s="36">
        <f>E228+E231+E238</f>
        <v>50605.3</v>
      </c>
      <c r="F227" s="36">
        <f>F228+F231+F238</f>
        <v>9097.2999999999993</v>
      </c>
      <c r="G227" s="36">
        <f t="shared" si="31"/>
        <v>41290.600000000006</v>
      </c>
      <c r="H227" s="36">
        <f t="shared" si="32"/>
        <v>41508</v>
      </c>
      <c r="I227" s="71">
        <f t="shared" si="33"/>
        <v>0.18054532933501891</v>
      </c>
      <c r="J227" s="33">
        <f>F227/E227</f>
        <v>0.17976970791596925</v>
      </c>
    </row>
    <row r="228" spans="1:10" s="4" customFormat="1" hidden="1" x14ac:dyDescent="0.2">
      <c r="A228" s="29" t="s">
        <v>141</v>
      </c>
      <c r="B228" s="30" t="s">
        <v>473</v>
      </c>
      <c r="C228" s="31"/>
      <c r="D228" s="37">
        <f t="shared" ref="D228:F229" si="38">D229</f>
        <v>845</v>
      </c>
      <c r="E228" s="36">
        <f t="shared" si="38"/>
        <v>845</v>
      </c>
      <c r="F228" s="36">
        <f t="shared" si="38"/>
        <v>0</v>
      </c>
      <c r="G228" s="36">
        <f t="shared" si="31"/>
        <v>845</v>
      </c>
      <c r="H228" s="36">
        <f t="shared" si="32"/>
        <v>845</v>
      </c>
      <c r="I228" s="71">
        <f t="shared" si="33"/>
        <v>0</v>
      </c>
      <c r="J228" s="33">
        <f>F228/E228</f>
        <v>0</v>
      </c>
    </row>
    <row r="229" spans="1:10" s="4" customFormat="1" ht="60" hidden="1" x14ac:dyDescent="0.2">
      <c r="A229" s="29" t="s">
        <v>476</v>
      </c>
      <c r="B229" s="30" t="s">
        <v>474</v>
      </c>
      <c r="C229" s="31"/>
      <c r="D229" s="37">
        <f t="shared" si="38"/>
        <v>845</v>
      </c>
      <c r="E229" s="36">
        <f t="shared" si="38"/>
        <v>845</v>
      </c>
      <c r="F229" s="36">
        <f t="shared" si="38"/>
        <v>0</v>
      </c>
      <c r="G229" s="36">
        <f t="shared" si="31"/>
        <v>845</v>
      </c>
      <c r="H229" s="36">
        <f t="shared" si="32"/>
        <v>845</v>
      </c>
      <c r="I229" s="71">
        <f t="shared" si="33"/>
        <v>0</v>
      </c>
      <c r="J229" s="33">
        <f t="shared" ref="J229:J240" si="39">F229/E229</f>
        <v>0</v>
      </c>
    </row>
    <row r="230" spans="1:10" s="4" customFormat="1" ht="75" hidden="1" x14ac:dyDescent="0.2">
      <c r="A230" s="29" t="s">
        <v>477</v>
      </c>
      <c r="B230" s="30" t="s">
        <v>475</v>
      </c>
      <c r="C230" s="31"/>
      <c r="D230" s="37">
        <v>845</v>
      </c>
      <c r="E230" s="36">
        <v>845</v>
      </c>
      <c r="F230" s="36">
        <v>0</v>
      </c>
      <c r="G230" s="36">
        <f t="shared" si="31"/>
        <v>845</v>
      </c>
      <c r="H230" s="36">
        <f t="shared" si="32"/>
        <v>845</v>
      </c>
      <c r="I230" s="71">
        <f t="shared" si="33"/>
        <v>0</v>
      </c>
      <c r="J230" s="33">
        <f t="shared" si="39"/>
        <v>0</v>
      </c>
    </row>
    <row r="231" spans="1:10" ht="45" hidden="1" x14ac:dyDescent="0.25">
      <c r="A231" s="29" t="s">
        <v>144</v>
      </c>
      <c r="B231" s="30" t="s">
        <v>145</v>
      </c>
      <c r="C231" s="31">
        <f>C232+C236</f>
        <v>13.7</v>
      </c>
      <c r="D231" s="37">
        <f>D232+D234+D236</f>
        <v>3160</v>
      </c>
      <c r="E231" s="36">
        <f>E232+E234+E236</f>
        <v>3377.4</v>
      </c>
      <c r="F231" s="37">
        <f>F232+F236</f>
        <v>328.4</v>
      </c>
      <c r="G231" s="36">
        <f t="shared" si="31"/>
        <v>2831.6</v>
      </c>
      <c r="H231" s="36">
        <f t="shared" si="32"/>
        <v>3049</v>
      </c>
      <c r="I231" s="71">
        <f t="shared" si="33"/>
        <v>0.10392405063291138</v>
      </c>
      <c r="J231" s="33">
        <f t="shared" si="39"/>
        <v>9.7234559128323558E-2</v>
      </c>
    </row>
    <row r="232" spans="1:10" s="22" customFormat="1" hidden="1" x14ac:dyDescent="0.25">
      <c r="A232" s="29" t="s">
        <v>281</v>
      </c>
      <c r="B232" s="30" t="s">
        <v>279</v>
      </c>
      <c r="C232" s="31">
        <v>0</v>
      </c>
      <c r="D232" s="37">
        <f>D233</f>
        <v>2750</v>
      </c>
      <c r="E232" s="36">
        <f>E233</f>
        <v>2967.4</v>
      </c>
      <c r="F232" s="37">
        <f>F233</f>
        <v>278.89999999999998</v>
      </c>
      <c r="G232" s="36">
        <f t="shared" si="31"/>
        <v>2471.1</v>
      </c>
      <c r="H232" s="36">
        <f t="shared" si="32"/>
        <v>2688.5</v>
      </c>
      <c r="I232" s="71">
        <f t="shared" si="33"/>
        <v>0.10141818181818181</v>
      </c>
      <c r="J232" s="33">
        <f t="shared" si="39"/>
        <v>9.3988002965559064E-2</v>
      </c>
    </row>
    <row r="233" spans="1:10" s="22" customFormat="1" hidden="1" x14ac:dyDescent="0.25">
      <c r="A233" s="29" t="s">
        <v>282</v>
      </c>
      <c r="B233" s="30" t="s">
        <v>280</v>
      </c>
      <c r="C233" s="31">
        <v>0</v>
      </c>
      <c r="D233" s="37">
        <v>2750</v>
      </c>
      <c r="E233" s="36">
        <v>2967.4</v>
      </c>
      <c r="F233" s="37">
        <v>278.89999999999998</v>
      </c>
      <c r="G233" s="36">
        <f t="shared" si="31"/>
        <v>2471.1</v>
      </c>
      <c r="H233" s="36">
        <f t="shared" si="32"/>
        <v>2688.5</v>
      </c>
      <c r="I233" s="71">
        <f t="shared" si="33"/>
        <v>0.10141818181818181</v>
      </c>
      <c r="J233" s="33">
        <f t="shared" si="39"/>
        <v>9.3988002965559064E-2</v>
      </c>
    </row>
    <row r="234" spans="1:10" s="58" customFormat="1" hidden="1" x14ac:dyDescent="0.25">
      <c r="A234" s="29" t="s">
        <v>480</v>
      </c>
      <c r="B234" s="30" t="s">
        <v>478</v>
      </c>
      <c r="C234" s="31"/>
      <c r="D234" s="37">
        <f>D235</f>
        <v>110</v>
      </c>
      <c r="E234" s="36">
        <f>E235</f>
        <v>110</v>
      </c>
      <c r="F234" s="37">
        <f>F235</f>
        <v>0</v>
      </c>
      <c r="G234" s="36">
        <f t="shared" si="31"/>
        <v>110</v>
      </c>
      <c r="H234" s="36">
        <f t="shared" si="32"/>
        <v>110</v>
      </c>
      <c r="I234" s="71">
        <f t="shared" si="33"/>
        <v>0</v>
      </c>
      <c r="J234" s="33">
        <f t="shared" si="39"/>
        <v>0</v>
      </c>
    </row>
    <row r="235" spans="1:10" s="58" customFormat="1" hidden="1" x14ac:dyDescent="0.25">
      <c r="A235" s="29" t="s">
        <v>481</v>
      </c>
      <c r="B235" s="30" t="s">
        <v>479</v>
      </c>
      <c r="C235" s="31"/>
      <c r="D235" s="37">
        <v>110</v>
      </c>
      <c r="E235" s="36">
        <v>110</v>
      </c>
      <c r="F235" s="37">
        <v>0</v>
      </c>
      <c r="G235" s="36">
        <f t="shared" si="31"/>
        <v>110</v>
      </c>
      <c r="H235" s="36">
        <f t="shared" si="32"/>
        <v>110</v>
      </c>
      <c r="I235" s="71">
        <f t="shared" si="33"/>
        <v>0</v>
      </c>
      <c r="J235" s="33">
        <f t="shared" si="39"/>
        <v>0</v>
      </c>
    </row>
    <row r="236" spans="1:10" hidden="1" x14ac:dyDescent="0.25">
      <c r="A236" s="29" t="s">
        <v>146</v>
      </c>
      <c r="B236" s="30" t="s">
        <v>147</v>
      </c>
      <c r="C236" s="31">
        <f>C237</f>
        <v>13.7</v>
      </c>
      <c r="D236" s="37">
        <f>D237</f>
        <v>300</v>
      </c>
      <c r="E236" s="36">
        <f>E237</f>
        <v>300</v>
      </c>
      <c r="F236" s="37">
        <f>F237</f>
        <v>49.5</v>
      </c>
      <c r="G236" s="36">
        <f t="shared" si="31"/>
        <v>250.5</v>
      </c>
      <c r="H236" s="36">
        <f t="shared" si="32"/>
        <v>250.5</v>
      </c>
      <c r="I236" s="71">
        <f t="shared" si="33"/>
        <v>0.16500000000000001</v>
      </c>
      <c r="J236" s="33">
        <f t="shared" si="39"/>
        <v>0.16500000000000001</v>
      </c>
    </row>
    <row r="237" spans="1:10" hidden="1" x14ac:dyDescent="0.25">
      <c r="A237" s="29" t="s">
        <v>148</v>
      </c>
      <c r="B237" s="30" t="s">
        <v>149</v>
      </c>
      <c r="C237" s="31">
        <v>13.7</v>
      </c>
      <c r="D237" s="37">
        <v>300</v>
      </c>
      <c r="E237" s="36">
        <v>300</v>
      </c>
      <c r="F237" s="37">
        <v>49.5</v>
      </c>
      <c r="G237" s="36">
        <f t="shared" si="31"/>
        <v>250.5</v>
      </c>
      <c r="H237" s="36">
        <f t="shared" si="32"/>
        <v>250.5</v>
      </c>
      <c r="I237" s="71">
        <f t="shared" si="33"/>
        <v>0.16500000000000001</v>
      </c>
      <c r="J237" s="33">
        <f t="shared" si="39"/>
        <v>0.16500000000000001</v>
      </c>
    </row>
    <row r="238" spans="1:10" s="22" customFormat="1" hidden="1" x14ac:dyDescent="0.25">
      <c r="A238" s="29" t="s">
        <v>72</v>
      </c>
      <c r="B238" s="30" t="s">
        <v>283</v>
      </c>
      <c r="C238" s="31">
        <f t="shared" ref="C238:F239" si="40">C239</f>
        <v>0</v>
      </c>
      <c r="D238" s="37">
        <f>D239</f>
        <v>46382.9</v>
      </c>
      <c r="E238" s="36">
        <f t="shared" si="40"/>
        <v>46382.9</v>
      </c>
      <c r="F238" s="37">
        <f t="shared" si="40"/>
        <v>8768.9</v>
      </c>
      <c r="G238" s="36">
        <f t="shared" si="31"/>
        <v>37614</v>
      </c>
      <c r="H238" s="36">
        <f t="shared" si="32"/>
        <v>37614</v>
      </c>
      <c r="I238" s="71">
        <f t="shared" si="33"/>
        <v>0.1890545869275099</v>
      </c>
      <c r="J238" s="33">
        <f t="shared" si="39"/>
        <v>0.1890545869275099</v>
      </c>
    </row>
    <row r="239" spans="1:10" s="22" customFormat="1" ht="30" hidden="1" x14ac:dyDescent="0.25">
      <c r="A239" s="29" t="s">
        <v>28</v>
      </c>
      <c r="B239" s="30" t="s">
        <v>284</v>
      </c>
      <c r="C239" s="31">
        <f t="shared" si="40"/>
        <v>0</v>
      </c>
      <c r="D239" s="37">
        <f>D240</f>
        <v>46382.9</v>
      </c>
      <c r="E239" s="36">
        <f t="shared" si="40"/>
        <v>46382.9</v>
      </c>
      <c r="F239" s="37">
        <f t="shared" si="40"/>
        <v>8768.9</v>
      </c>
      <c r="G239" s="36">
        <f t="shared" si="31"/>
        <v>37614</v>
      </c>
      <c r="H239" s="36">
        <f t="shared" si="32"/>
        <v>37614</v>
      </c>
      <c r="I239" s="71">
        <f t="shared" si="33"/>
        <v>0.1890545869275099</v>
      </c>
      <c r="J239" s="33">
        <f t="shared" si="39"/>
        <v>0.1890545869275099</v>
      </c>
    </row>
    <row r="240" spans="1:10" s="22" customFormat="1" ht="45" hidden="1" x14ac:dyDescent="0.25">
      <c r="A240" s="29" t="s">
        <v>143</v>
      </c>
      <c r="B240" s="30" t="s">
        <v>285</v>
      </c>
      <c r="C240" s="31">
        <v>0</v>
      </c>
      <c r="D240" s="37">
        <v>46382.9</v>
      </c>
      <c r="E240" s="36">
        <v>46382.9</v>
      </c>
      <c r="F240" s="37">
        <v>8768.9</v>
      </c>
      <c r="G240" s="36">
        <f t="shared" si="31"/>
        <v>37614</v>
      </c>
      <c r="H240" s="36">
        <f t="shared" si="32"/>
        <v>37614</v>
      </c>
      <c r="I240" s="71">
        <f t="shared" si="33"/>
        <v>0.1890545869275099</v>
      </c>
      <c r="J240" s="33">
        <f t="shared" si="39"/>
        <v>0.1890545869275099</v>
      </c>
    </row>
    <row r="241" spans="1:10" s="4" customFormat="1" x14ac:dyDescent="0.2">
      <c r="A241" s="29" t="s">
        <v>150</v>
      </c>
      <c r="B241" s="30" t="s">
        <v>151</v>
      </c>
      <c r="C241" s="31" t="e">
        <f>C242+#REF!</f>
        <v>#REF!</v>
      </c>
      <c r="D241" s="36">
        <f>D242</f>
        <v>200</v>
      </c>
      <c r="E241" s="36">
        <f t="shared" ref="E241:F241" si="41">E242</f>
        <v>200</v>
      </c>
      <c r="F241" s="36">
        <f t="shared" si="41"/>
        <v>0</v>
      </c>
      <c r="G241" s="36">
        <f t="shared" si="31"/>
        <v>200</v>
      </c>
      <c r="H241" s="36">
        <f t="shared" si="32"/>
        <v>200</v>
      </c>
      <c r="I241" s="71">
        <f t="shared" si="33"/>
        <v>0</v>
      </c>
      <c r="J241" s="33">
        <f t="shared" ref="J241:J246" si="42">F241/E241</f>
        <v>0</v>
      </c>
    </row>
    <row r="242" spans="1:10" ht="30" hidden="1" x14ac:dyDescent="0.25">
      <c r="A242" s="29" t="s">
        <v>357</v>
      </c>
      <c r="B242" s="30" t="s">
        <v>152</v>
      </c>
      <c r="C242" s="31" t="e">
        <f>#REF!</f>
        <v>#REF!</v>
      </c>
      <c r="D242" s="37">
        <f>D243</f>
        <v>200</v>
      </c>
      <c r="E242" s="36">
        <f>E243</f>
        <v>200</v>
      </c>
      <c r="F242" s="37">
        <f>F243</f>
        <v>0</v>
      </c>
      <c r="G242" s="36">
        <f t="shared" si="31"/>
        <v>200</v>
      </c>
      <c r="H242" s="36">
        <f t="shared" si="32"/>
        <v>200</v>
      </c>
      <c r="I242" s="71">
        <f t="shared" si="33"/>
        <v>0</v>
      </c>
      <c r="J242" s="33">
        <f t="shared" si="42"/>
        <v>0</v>
      </c>
    </row>
    <row r="243" spans="1:10" s="58" customFormat="1" ht="45" hidden="1" x14ac:dyDescent="0.25">
      <c r="A243" s="29" t="s">
        <v>484</v>
      </c>
      <c r="B243" s="30" t="s">
        <v>482</v>
      </c>
      <c r="C243" s="31"/>
      <c r="D243" s="37">
        <f>D244</f>
        <v>200</v>
      </c>
      <c r="E243" s="36">
        <f>E244</f>
        <v>200</v>
      </c>
      <c r="F243" s="37">
        <f>F244</f>
        <v>0</v>
      </c>
      <c r="G243" s="36">
        <f t="shared" si="31"/>
        <v>200</v>
      </c>
      <c r="H243" s="36">
        <f t="shared" si="32"/>
        <v>200</v>
      </c>
      <c r="I243" s="71">
        <f t="shared" si="33"/>
        <v>0</v>
      </c>
      <c r="J243" s="33">
        <f t="shared" si="42"/>
        <v>0</v>
      </c>
    </row>
    <row r="244" spans="1:10" s="58" customFormat="1" ht="30" hidden="1" x14ac:dyDescent="0.25">
      <c r="A244" s="29" t="s">
        <v>485</v>
      </c>
      <c r="B244" s="30" t="s">
        <v>483</v>
      </c>
      <c r="C244" s="31"/>
      <c r="D244" s="37">
        <v>200</v>
      </c>
      <c r="E244" s="36">
        <v>200</v>
      </c>
      <c r="F244" s="37">
        <v>0</v>
      </c>
      <c r="G244" s="36">
        <f t="shared" si="31"/>
        <v>200</v>
      </c>
      <c r="H244" s="36">
        <f t="shared" si="32"/>
        <v>200</v>
      </c>
      <c r="I244" s="71">
        <f t="shared" si="33"/>
        <v>0</v>
      </c>
      <c r="J244" s="33">
        <f t="shared" si="42"/>
        <v>0</v>
      </c>
    </row>
    <row r="245" spans="1:10" s="4" customFormat="1" ht="30" x14ac:dyDescent="0.2">
      <c r="A245" s="29" t="s">
        <v>153</v>
      </c>
      <c r="B245" s="30" t="s">
        <v>154</v>
      </c>
      <c r="C245" s="31" t="e">
        <f>C254+C272+#REF!</f>
        <v>#REF!</v>
      </c>
      <c r="D245" s="36">
        <f>D246+D254+D272</f>
        <v>1048007.5</v>
      </c>
      <c r="E245" s="36">
        <f>E246+E254+E272</f>
        <v>1048007.5</v>
      </c>
      <c r="F245" s="36">
        <f>F246+F254+F272</f>
        <v>62337.599999999991</v>
      </c>
      <c r="G245" s="36">
        <f t="shared" si="31"/>
        <v>985669.9</v>
      </c>
      <c r="H245" s="36">
        <f t="shared" si="32"/>
        <v>985669.9</v>
      </c>
      <c r="I245" s="71">
        <f t="shared" si="33"/>
        <v>5.9482017065717555E-2</v>
      </c>
      <c r="J245" s="33">
        <f t="shared" si="42"/>
        <v>5.9482017065717555E-2</v>
      </c>
    </row>
    <row r="246" spans="1:10" s="4" customFormat="1" hidden="1" x14ac:dyDescent="0.2">
      <c r="A246" s="29" t="s">
        <v>328</v>
      </c>
      <c r="B246" s="30" t="s">
        <v>325</v>
      </c>
      <c r="C246" s="31"/>
      <c r="D246" s="37">
        <f>D247+D252</f>
        <v>726223.10000000009</v>
      </c>
      <c r="E246" s="36">
        <f>E247+E252</f>
        <v>726223.10000000009</v>
      </c>
      <c r="F246" s="36">
        <f>F247</f>
        <v>27483.599999999999</v>
      </c>
      <c r="G246" s="36">
        <f t="shared" si="31"/>
        <v>698739.50000000012</v>
      </c>
      <c r="H246" s="36">
        <f t="shared" si="32"/>
        <v>698739.50000000012</v>
      </c>
      <c r="I246" s="71">
        <f t="shared" si="33"/>
        <v>3.7844568700720199E-2</v>
      </c>
      <c r="J246" s="33">
        <f t="shared" si="42"/>
        <v>3.7844568700720199E-2</v>
      </c>
    </row>
    <row r="247" spans="1:10" s="4" customFormat="1" ht="30" hidden="1" x14ac:dyDescent="0.2">
      <c r="A247" s="29" t="s">
        <v>329</v>
      </c>
      <c r="B247" s="30" t="s">
        <v>327</v>
      </c>
      <c r="C247" s="31"/>
      <c r="D247" s="37">
        <f>D248+D249+D250+D251</f>
        <v>448843.2</v>
      </c>
      <c r="E247" s="36">
        <f>E248+E249+E250+E251</f>
        <v>448843.10000000003</v>
      </c>
      <c r="F247" s="36">
        <f>F251</f>
        <v>27483.599999999999</v>
      </c>
      <c r="G247" s="36">
        <f t="shared" si="31"/>
        <v>421359.60000000003</v>
      </c>
      <c r="H247" s="36">
        <f t="shared" si="32"/>
        <v>421359.50000000006</v>
      </c>
      <c r="I247" s="71">
        <f t="shared" si="33"/>
        <v>6.1232073918018583E-2</v>
      </c>
      <c r="J247" s="33">
        <f t="shared" ref="J247:J277" si="43">F247/E247</f>
        <v>6.1232087560218695E-2</v>
      </c>
    </row>
    <row r="248" spans="1:10" s="4" customFormat="1" ht="45" hidden="1" x14ac:dyDescent="0.2">
      <c r="A248" s="29" t="s">
        <v>489</v>
      </c>
      <c r="B248" s="30" t="s">
        <v>486</v>
      </c>
      <c r="C248" s="31"/>
      <c r="D248" s="37">
        <v>750</v>
      </c>
      <c r="E248" s="36">
        <v>750</v>
      </c>
      <c r="F248" s="36">
        <v>0</v>
      </c>
      <c r="G248" s="36">
        <f t="shared" si="31"/>
        <v>750</v>
      </c>
      <c r="H248" s="36">
        <f t="shared" si="32"/>
        <v>750</v>
      </c>
      <c r="I248" s="71">
        <f t="shared" si="33"/>
        <v>0</v>
      </c>
      <c r="J248" s="33">
        <f t="shared" si="43"/>
        <v>0</v>
      </c>
    </row>
    <row r="249" spans="1:10" s="4" customFormat="1" hidden="1" x14ac:dyDescent="0.2">
      <c r="A249" s="29" t="s">
        <v>490</v>
      </c>
      <c r="B249" s="30" t="s">
        <v>487</v>
      </c>
      <c r="C249" s="31"/>
      <c r="D249" s="37">
        <v>605</v>
      </c>
      <c r="E249" s="36">
        <v>605</v>
      </c>
      <c r="F249" s="36">
        <v>0</v>
      </c>
      <c r="G249" s="36">
        <f t="shared" si="31"/>
        <v>605</v>
      </c>
      <c r="H249" s="36">
        <f t="shared" si="32"/>
        <v>605</v>
      </c>
      <c r="I249" s="71">
        <f t="shared" si="33"/>
        <v>0</v>
      </c>
      <c r="J249" s="33">
        <f t="shared" si="43"/>
        <v>0</v>
      </c>
    </row>
    <row r="250" spans="1:10" s="4" customFormat="1" ht="30" hidden="1" x14ac:dyDescent="0.2">
      <c r="A250" s="29" t="s">
        <v>491</v>
      </c>
      <c r="B250" s="30" t="s">
        <v>488</v>
      </c>
      <c r="C250" s="31"/>
      <c r="D250" s="37">
        <v>5171.7</v>
      </c>
      <c r="E250" s="36">
        <v>5171.7</v>
      </c>
      <c r="F250" s="36">
        <v>0</v>
      </c>
      <c r="G250" s="36">
        <f t="shared" si="31"/>
        <v>5171.7</v>
      </c>
      <c r="H250" s="36">
        <f t="shared" si="32"/>
        <v>5171.7</v>
      </c>
      <c r="I250" s="71">
        <f t="shared" si="33"/>
        <v>0</v>
      </c>
      <c r="J250" s="33">
        <f t="shared" si="43"/>
        <v>0</v>
      </c>
    </row>
    <row r="251" spans="1:10" s="4" customFormat="1" hidden="1" x14ac:dyDescent="0.2">
      <c r="A251" s="29" t="s">
        <v>330</v>
      </c>
      <c r="B251" s="30" t="s">
        <v>326</v>
      </c>
      <c r="C251" s="31"/>
      <c r="D251" s="37">
        <v>442316.5</v>
      </c>
      <c r="E251" s="36">
        <v>442316.4</v>
      </c>
      <c r="F251" s="36">
        <v>27483.599999999999</v>
      </c>
      <c r="G251" s="36">
        <f t="shared" si="31"/>
        <v>414832.9</v>
      </c>
      <c r="H251" s="36">
        <f t="shared" si="32"/>
        <v>414832.80000000005</v>
      </c>
      <c r="I251" s="71">
        <f t="shared" si="33"/>
        <v>6.2135597473754647E-2</v>
      </c>
      <c r="J251" s="33">
        <f t="shared" si="43"/>
        <v>6.2135611521526211E-2</v>
      </c>
    </row>
    <row r="252" spans="1:10" s="4" customFormat="1" hidden="1" x14ac:dyDescent="0.2">
      <c r="A252" s="29" t="s">
        <v>494</v>
      </c>
      <c r="B252" s="30" t="s">
        <v>492</v>
      </c>
      <c r="C252" s="31"/>
      <c r="D252" s="37">
        <f>D253</f>
        <v>277379.90000000002</v>
      </c>
      <c r="E252" s="36">
        <f>E253</f>
        <v>277380</v>
      </c>
      <c r="F252" s="36">
        <f>F253</f>
        <v>0</v>
      </c>
      <c r="G252" s="36">
        <f t="shared" si="31"/>
        <v>277379.90000000002</v>
      </c>
      <c r="H252" s="36">
        <f t="shared" si="32"/>
        <v>277380</v>
      </c>
      <c r="I252" s="71">
        <f t="shared" si="33"/>
        <v>0</v>
      </c>
      <c r="J252" s="33">
        <f t="shared" si="43"/>
        <v>0</v>
      </c>
    </row>
    <row r="253" spans="1:10" s="4" customFormat="1" ht="45" hidden="1" x14ac:dyDescent="0.2">
      <c r="A253" s="29" t="s">
        <v>495</v>
      </c>
      <c r="B253" s="30" t="s">
        <v>493</v>
      </c>
      <c r="C253" s="31"/>
      <c r="D253" s="37">
        <v>277379.90000000002</v>
      </c>
      <c r="E253" s="36">
        <v>277380</v>
      </c>
      <c r="F253" s="36">
        <v>0</v>
      </c>
      <c r="G253" s="36">
        <f t="shared" si="31"/>
        <v>277379.90000000002</v>
      </c>
      <c r="H253" s="36">
        <f t="shared" si="32"/>
        <v>277380</v>
      </c>
      <c r="I253" s="71">
        <f t="shared" si="33"/>
        <v>0</v>
      </c>
      <c r="J253" s="33">
        <f t="shared" si="43"/>
        <v>0</v>
      </c>
    </row>
    <row r="254" spans="1:10" ht="45" hidden="1" x14ac:dyDescent="0.25">
      <c r="A254" s="29" t="s">
        <v>358</v>
      </c>
      <c r="B254" s="30" t="s">
        <v>155</v>
      </c>
      <c r="C254" s="31" t="e">
        <f>C255</f>
        <v>#REF!</v>
      </c>
      <c r="D254" s="37">
        <f>D255+D266+D268+D270</f>
        <v>299845.7</v>
      </c>
      <c r="E254" s="36">
        <f>E255+E266+E268+E270</f>
        <v>299845.7</v>
      </c>
      <c r="F254" s="36">
        <f>F255</f>
        <v>31263.3</v>
      </c>
      <c r="G254" s="36">
        <f t="shared" si="31"/>
        <v>268582.40000000002</v>
      </c>
      <c r="H254" s="36">
        <f t="shared" si="32"/>
        <v>268582.40000000002</v>
      </c>
      <c r="I254" s="71">
        <f t="shared" si="33"/>
        <v>0.10426462677303693</v>
      </c>
      <c r="J254" s="33">
        <f t="shared" si="43"/>
        <v>0.10426462677303693</v>
      </c>
    </row>
    <row r="255" spans="1:10" ht="30" hidden="1" x14ac:dyDescent="0.25">
      <c r="A255" s="29" t="s">
        <v>359</v>
      </c>
      <c r="B255" s="30" t="s">
        <v>156</v>
      </c>
      <c r="C255" s="31" t="e">
        <f>#REF!+#REF!+#REF!+C257+C258+C262+C263</f>
        <v>#REF!</v>
      </c>
      <c r="D255" s="37">
        <f>D256+D258+D259+D260+D261+D262+D263+D264+D265</f>
        <v>264932.3</v>
      </c>
      <c r="E255" s="36">
        <f>E257+E258+E259+E260+E261+E262+E263+E264+E265</f>
        <v>264932.3</v>
      </c>
      <c r="F255" s="36">
        <f>F257+F258+F259+F260+F261+F262+F263+F264+F265</f>
        <v>31263.3</v>
      </c>
      <c r="G255" s="36">
        <f t="shared" si="31"/>
        <v>233669</v>
      </c>
      <c r="H255" s="36">
        <f t="shared" si="32"/>
        <v>233669</v>
      </c>
      <c r="I255" s="71">
        <f t="shared" si="33"/>
        <v>0.11800486388409416</v>
      </c>
      <c r="J255" s="33">
        <f t="shared" si="43"/>
        <v>0.11800486388409416</v>
      </c>
    </row>
    <row r="256" spans="1:10" s="66" customFormat="1" hidden="1" x14ac:dyDescent="0.25">
      <c r="A256" s="29" t="s">
        <v>563</v>
      </c>
      <c r="B256" s="30" t="s">
        <v>562</v>
      </c>
      <c r="C256" s="31"/>
      <c r="D256" s="37">
        <f>D257</f>
        <v>1628</v>
      </c>
      <c r="E256" s="36">
        <f>E257</f>
        <v>628.5</v>
      </c>
      <c r="F256" s="36">
        <f>F257</f>
        <v>0</v>
      </c>
      <c r="G256" s="36">
        <f t="shared" si="31"/>
        <v>1628</v>
      </c>
      <c r="H256" s="36">
        <f t="shared" si="32"/>
        <v>628.5</v>
      </c>
      <c r="I256" s="71">
        <f t="shared" si="33"/>
        <v>0</v>
      </c>
      <c r="J256" s="33"/>
    </row>
    <row r="257" spans="1:10" s="22" customFormat="1" ht="30" hidden="1" x14ac:dyDescent="0.25">
      <c r="A257" s="29" t="s">
        <v>290</v>
      </c>
      <c r="B257" s="30" t="s">
        <v>286</v>
      </c>
      <c r="C257" s="31">
        <v>0</v>
      </c>
      <c r="D257" s="37">
        <v>1628</v>
      </c>
      <c r="E257" s="36">
        <v>628.5</v>
      </c>
      <c r="F257" s="36">
        <v>0</v>
      </c>
      <c r="G257" s="36">
        <f t="shared" si="31"/>
        <v>1628</v>
      </c>
      <c r="H257" s="36">
        <f t="shared" si="32"/>
        <v>628.5</v>
      </c>
      <c r="I257" s="71">
        <f t="shared" si="33"/>
        <v>0</v>
      </c>
      <c r="J257" s="33">
        <f t="shared" si="43"/>
        <v>0</v>
      </c>
    </row>
    <row r="258" spans="1:10" s="17" customFormat="1" hidden="1" x14ac:dyDescent="0.25">
      <c r="A258" s="29" t="s">
        <v>196</v>
      </c>
      <c r="B258" s="30" t="s">
        <v>197</v>
      </c>
      <c r="C258" s="31">
        <v>4747.7</v>
      </c>
      <c r="D258" s="37">
        <v>31542.2</v>
      </c>
      <c r="E258" s="36">
        <v>31542.2</v>
      </c>
      <c r="F258" s="36">
        <v>6144.1</v>
      </c>
      <c r="G258" s="36">
        <f t="shared" si="31"/>
        <v>25398.1</v>
      </c>
      <c r="H258" s="36">
        <f t="shared" si="32"/>
        <v>25398.1</v>
      </c>
      <c r="I258" s="71">
        <f t="shared" si="33"/>
        <v>0.19478983710711364</v>
      </c>
      <c r="J258" s="33">
        <f t="shared" si="43"/>
        <v>0.19478983710711364</v>
      </c>
    </row>
    <row r="259" spans="1:10" s="58" customFormat="1" ht="30" hidden="1" x14ac:dyDescent="0.25">
      <c r="A259" s="29" t="s">
        <v>499</v>
      </c>
      <c r="B259" s="30" t="s">
        <v>496</v>
      </c>
      <c r="C259" s="31"/>
      <c r="D259" s="37">
        <v>28578</v>
      </c>
      <c r="E259" s="36">
        <v>29577.5</v>
      </c>
      <c r="F259" s="36">
        <v>0</v>
      </c>
      <c r="G259" s="36">
        <f t="shared" si="31"/>
        <v>28578</v>
      </c>
      <c r="H259" s="36">
        <f t="shared" si="32"/>
        <v>29577.5</v>
      </c>
      <c r="I259" s="71">
        <f t="shared" si="33"/>
        <v>0</v>
      </c>
      <c r="J259" s="33">
        <f t="shared" si="43"/>
        <v>0</v>
      </c>
    </row>
    <row r="260" spans="1:10" s="58" customFormat="1" ht="30" hidden="1" x14ac:dyDescent="0.25">
      <c r="A260" s="29" t="s">
        <v>500</v>
      </c>
      <c r="B260" s="30" t="s">
        <v>497</v>
      </c>
      <c r="C260" s="31"/>
      <c r="D260" s="37">
        <v>14433.1</v>
      </c>
      <c r="E260" s="36">
        <v>14433.1</v>
      </c>
      <c r="F260" s="36">
        <v>0</v>
      </c>
      <c r="G260" s="36">
        <f t="shared" si="31"/>
        <v>14433.1</v>
      </c>
      <c r="H260" s="36">
        <f t="shared" si="32"/>
        <v>14433.1</v>
      </c>
      <c r="I260" s="71">
        <f t="shared" si="33"/>
        <v>0</v>
      </c>
      <c r="J260" s="33">
        <f t="shared" si="43"/>
        <v>0</v>
      </c>
    </row>
    <row r="261" spans="1:10" s="58" customFormat="1" hidden="1" x14ac:dyDescent="0.25">
      <c r="A261" s="29" t="s">
        <v>501</v>
      </c>
      <c r="B261" s="30" t="s">
        <v>498</v>
      </c>
      <c r="C261" s="31"/>
      <c r="D261" s="37">
        <v>11110.2</v>
      </c>
      <c r="E261" s="36">
        <v>11110.2</v>
      </c>
      <c r="F261" s="36">
        <v>0</v>
      </c>
      <c r="G261" s="36">
        <f t="shared" si="31"/>
        <v>11110.2</v>
      </c>
      <c r="H261" s="36">
        <f t="shared" si="32"/>
        <v>11110.2</v>
      </c>
      <c r="I261" s="71">
        <f t="shared" si="33"/>
        <v>0</v>
      </c>
      <c r="J261" s="33">
        <f t="shared" si="43"/>
        <v>0</v>
      </c>
    </row>
    <row r="262" spans="1:10" s="17" customFormat="1" ht="33" hidden="1" customHeight="1" x14ac:dyDescent="0.25">
      <c r="A262" s="29" t="s">
        <v>198</v>
      </c>
      <c r="B262" s="30" t="s">
        <v>199</v>
      </c>
      <c r="C262" s="31">
        <v>1400</v>
      </c>
      <c r="D262" s="37">
        <v>163866.70000000001</v>
      </c>
      <c r="E262" s="36">
        <v>163866.70000000001</v>
      </c>
      <c r="F262" s="36">
        <v>24853.4</v>
      </c>
      <c r="G262" s="36">
        <f t="shared" ref="G262:G303" si="44">D262-F262</f>
        <v>139013.30000000002</v>
      </c>
      <c r="H262" s="36">
        <f t="shared" ref="H262:H303" si="45">E262-F262</f>
        <v>139013.30000000002</v>
      </c>
      <c r="I262" s="71">
        <f t="shared" ref="I262:I303" si="46">F262/D262</f>
        <v>0.15166839876558202</v>
      </c>
      <c r="J262" s="33">
        <f t="shared" si="43"/>
        <v>0.15166839876558202</v>
      </c>
    </row>
    <row r="263" spans="1:10" s="22" customFormat="1" ht="33" hidden="1" customHeight="1" x14ac:dyDescent="0.25">
      <c r="A263" s="29" t="s">
        <v>291</v>
      </c>
      <c r="B263" s="30" t="s">
        <v>287</v>
      </c>
      <c r="C263" s="31">
        <v>0</v>
      </c>
      <c r="D263" s="37">
        <v>1474</v>
      </c>
      <c r="E263" s="36">
        <v>1474</v>
      </c>
      <c r="F263" s="37">
        <v>265.8</v>
      </c>
      <c r="G263" s="36">
        <f t="shared" si="44"/>
        <v>1208.2</v>
      </c>
      <c r="H263" s="36">
        <f t="shared" si="45"/>
        <v>1208.2</v>
      </c>
      <c r="I263" s="71">
        <f t="shared" si="46"/>
        <v>0.180325644504749</v>
      </c>
      <c r="J263" s="33">
        <f t="shared" si="43"/>
        <v>0.180325644504749</v>
      </c>
    </row>
    <row r="264" spans="1:10" s="58" customFormat="1" ht="24" hidden="1" customHeight="1" x14ac:dyDescent="0.25">
      <c r="A264" s="29" t="s">
        <v>504</v>
      </c>
      <c r="B264" s="30" t="s">
        <v>502</v>
      </c>
      <c r="C264" s="31"/>
      <c r="D264" s="37">
        <v>1317.5</v>
      </c>
      <c r="E264" s="36">
        <v>1317.5</v>
      </c>
      <c r="F264" s="37">
        <v>0</v>
      </c>
      <c r="G264" s="36">
        <f t="shared" si="44"/>
        <v>1317.5</v>
      </c>
      <c r="H264" s="36">
        <f t="shared" si="45"/>
        <v>1317.5</v>
      </c>
      <c r="I264" s="71">
        <f t="shared" si="46"/>
        <v>0</v>
      </c>
      <c r="J264" s="33">
        <f t="shared" si="43"/>
        <v>0</v>
      </c>
    </row>
    <row r="265" spans="1:10" s="58" customFormat="1" ht="21" hidden="1" customHeight="1" x14ac:dyDescent="0.25">
      <c r="A265" s="29" t="s">
        <v>505</v>
      </c>
      <c r="B265" s="30" t="s">
        <v>503</v>
      </c>
      <c r="C265" s="31"/>
      <c r="D265" s="37">
        <v>10982.6</v>
      </c>
      <c r="E265" s="36">
        <v>10982.6</v>
      </c>
      <c r="F265" s="37">
        <v>0</v>
      </c>
      <c r="G265" s="36">
        <f t="shared" si="44"/>
        <v>10982.6</v>
      </c>
      <c r="H265" s="36">
        <f t="shared" si="45"/>
        <v>10982.6</v>
      </c>
      <c r="I265" s="71">
        <f t="shared" si="46"/>
        <v>0</v>
      </c>
      <c r="J265" s="33">
        <f t="shared" si="43"/>
        <v>0</v>
      </c>
    </row>
    <row r="266" spans="1:10" s="58" customFormat="1" ht="45" hidden="1" customHeight="1" x14ac:dyDescent="0.25">
      <c r="A266" s="29" t="s">
        <v>512</v>
      </c>
      <c r="B266" s="30" t="s">
        <v>506</v>
      </c>
      <c r="C266" s="31"/>
      <c r="D266" s="37">
        <f>D267</f>
        <v>100</v>
      </c>
      <c r="E266" s="36">
        <f>E267</f>
        <v>100</v>
      </c>
      <c r="F266" s="37">
        <f>F267</f>
        <v>0</v>
      </c>
      <c r="G266" s="36">
        <f t="shared" si="44"/>
        <v>100</v>
      </c>
      <c r="H266" s="36">
        <f t="shared" si="45"/>
        <v>100</v>
      </c>
      <c r="I266" s="71">
        <f t="shared" si="46"/>
        <v>0</v>
      </c>
      <c r="J266" s="33">
        <f t="shared" si="43"/>
        <v>0</v>
      </c>
    </row>
    <row r="267" spans="1:10" s="58" customFormat="1" ht="19.5" hidden="1" customHeight="1" x14ac:dyDescent="0.25">
      <c r="A267" s="29" t="s">
        <v>513</v>
      </c>
      <c r="B267" s="30" t="s">
        <v>507</v>
      </c>
      <c r="C267" s="31"/>
      <c r="D267" s="37">
        <v>100</v>
      </c>
      <c r="E267" s="36">
        <v>100</v>
      </c>
      <c r="F267" s="37">
        <v>0</v>
      </c>
      <c r="G267" s="36">
        <f t="shared" si="44"/>
        <v>100</v>
      </c>
      <c r="H267" s="36">
        <f t="shared" si="45"/>
        <v>100</v>
      </c>
      <c r="I267" s="71">
        <f t="shared" si="46"/>
        <v>0</v>
      </c>
      <c r="J267" s="33">
        <f t="shared" si="43"/>
        <v>0</v>
      </c>
    </row>
    <row r="268" spans="1:10" s="58" customFormat="1" ht="29.25" hidden="1" customHeight="1" x14ac:dyDescent="0.25">
      <c r="A268" s="29" t="s">
        <v>514</v>
      </c>
      <c r="B268" s="30" t="s">
        <v>508</v>
      </c>
      <c r="C268" s="31"/>
      <c r="D268" s="37">
        <f>D269</f>
        <v>2664</v>
      </c>
      <c r="E268" s="36">
        <f>E269</f>
        <v>2664</v>
      </c>
      <c r="F268" s="37">
        <f>F269</f>
        <v>0</v>
      </c>
      <c r="G268" s="36">
        <f t="shared" si="44"/>
        <v>2664</v>
      </c>
      <c r="H268" s="36">
        <f t="shared" si="45"/>
        <v>2664</v>
      </c>
      <c r="I268" s="71">
        <f t="shared" si="46"/>
        <v>0</v>
      </c>
      <c r="J268" s="33">
        <f t="shared" si="43"/>
        <v>0</v>
      </c>
    </row>
    <row r="269" spans="1:10" s="58" customFormat="1" ht="18.75" hidden="1" customHeight="1" x14ac:dyDescent="0.25">
      <c r="A269" s="29" t="s">
        <v>515</v>
      </c>
      <c r="B269" s="30" t="s">
        <v>509</v>
      </c>
      <c r="C269" s="31"/>
      <c r="D269" s="37">
        <v>2664</v>
      </c>
      <c r="E269" s="36">
        <v>2664</v>
      </c>
      <c r="F269" s="37">
        <v>0</v>
      </c>
      <c r="G269" s="36">
        <f t="shared" si="44"/>
        <v>2664</v>
      </c>
      <c r="H269" s="36">
        <f t="shared" si="45"/>
        <v>2664</v>
      </c>
      <c r="I269" s="71">
        <f t="shared" si="46"/>
        <v>0</v>
      </c>
      <c r="J269" s="33">
        <f t="shared" si="43"/>
        <v>0</v>
      </c>
    </row>
    <row r="270" spans="1:10" s="58" customFormat="1" ht="16.5" hidden="1" customHeight="1" x14ac:dyDescent="0.25">
      <c r="A270" s="29" t="s">
        <v>494</v>
      </c>
      <c r="B270" s="30" t="s">
        <v>510</v>
      </c>
      <c r="C270" s="31"/>
      <c r="D270" s="37">
        <f>D271</f>
        <v>32149.4</v>
      </c>
      <c r="E270" s="36">
        <f>E271</f>
        <v>32149.4</v>
      </c>
      <c r="F270" s="37">
        <f>F271</f>
        <v>0</v>
      </c>
      <c r="G270" s="36">
        <f t="shared" si="44"/>
        <v>32149.4</v>
      </c>
      <c r="H270" s="36">
        <f t="shared" si="45"/>
        <v>32149.4</v>
      </c>
      <c r="I270" s="71">
        <f t="shared" si="46"/>
        <v>0</v>
      </c>
      <c r="J270" s="33">
        <f t="shared" si="43"/>
        <v>0</v>
      </c>
    </row>
    <row r="271" spans="1:10" s="58" customFormat="1" ht="17.25" hidden="1" customHeight="1" x14ac:dyDescent="0.25">
      <c r="A271" s="29" t="s">
        <v>516</v>
      </c>
      <c r="B271" s="30" t="s">
        <v>511</v>
      </c>
      <c r="C271" s="31"/>
      <c r="D271" s="37">
        <v>32149.4</v>
      </c>
      <c r="E271" s="36">
        <v>32149.4</v>
      </c>
      <c r="F271" s="37">
        <v>0</v>
      </c>
      <c r="G271" s="36">
        <f t="shared" si="44"/>
        <v>32149.4</v>
      </c>
      <c r="H271" s="36">
        <f t="shared" si="45"/>
        <v>32149.4</v>
      </c>
      <c r="I271" s="71">
        <f t="shared" si="46"/>
        <v>0</v>
      </c>
      <c r="J271" s="33">
        <f t="shared" si="43"/>
        <v>0</v>
      </c>
    </row>
    <row r="272" spans="1:10" hidden="1" x14ac:dyDescent="0.25">
      <c r="A272" s="29" t="s">
        <v>72</v>
      </c>
      <c r="B272" s="30" t="s">
        <v>157</v>
      </c>
      <c r="C272" s="31">
        <v>0</v>
      </c>
      <c r="D272" s="37">
        <f>D273</f>
        <v>21938.7</v>
      </c>
      <c r="E272" s="36">
        <f>E273</f>
        <v>21938.7</v>
      </c>
      <c r="F272" s="37">
        <f>F273</f>
        <v>3590.7</v>
      </c>
      <c r="G272" s="36">
        <f t="shared" si="44"/>
        <v>18348</v>
      </c>
      <c r="H272" s="36">
        <f t="shared" si="45"/>
        <v>18348</v>
      </c>
      <c r="I272" s="71">
        <f t="shared" si="46"/>
        <v>0.16366967960726933</v>
      </c>
      <c r="J272" s="33">
        <f t="shared" si="43"/>
        <v>0.16366967960726933</v>
      </c>
    </row>
    <row r="273" spans="1:10" s="22" customFormat="1" ht="30" hidden="1" x14ac:dyDescent="0.25">
      <c r="A273" s="29" t="s">
        <v>28</v>
      </c>
      <c r="B273" s="30" t="s">
        <v>288</v>
      </c>
      <c r="C273" s="31">
        <v>0</v>
      </c>
      <c r="D273" s="37">
        <f>D274</f>
        <v>21938.7</v>
      </c>
      <c r="E273" s="36">
        <f>E275+E276+E277</f>
        <v>21938.7</v>
      </c>
      <c r="F273" s="37">
        <f>F275+F276+F277</f>
        <v>3590.7</v>
      </c>
      <c r="G273" s="36">
        <f t="shared" si="44"/>
        <v>18348</v>
      </c>
      <c r="H273" s="36">
        <f t="shared" si="45"/>
        <v>18348</v>
      </c>
      <c r="I273" s="71">
        <f t="shared" si="46"/>
        <v>0.16366967960726933</v>
      </c>
      <c r="J273" s="33">
        <f t="shared" si="43"/>
        <v>0.16366967960726933</v>
      </c>
    </row>
    <row r="274" spans="1:10" s="64" customFormat="1" hidden="1" x14ac:dyDescent="0.25">
      <c r="A274" s="29" t="s">
        <v>533</v>
      </c>
      <c r="B274" s="30" t="s">
        <v>557</v>
      </c>
      <c r="C274" s="31"/>
      <c r="D274" s="37">
        <f>D275+D276+D277</f>
        <v>21938.7</v>
      </c>
      <c r="E274" s="36">
        <f>E275+E276+E277</f>
        <v>21938.7</v>
      </c>
      <c r="F274" s="37">
        <f>F275+F276+F277</f>
        <v>3590.7</v>
      </c>
      <c r="G274" s="36">
        <f t="shared" si="44"/>
        <v>18348</v>
      </c>
      <c r="H274" s="36">
        <f t="shared" si="45"/>
        <v>18348</v>
      </c>
      <c r="I274" s="71">
        <f t="shared" si="46"/>
        <v>0.16366967960726933</v>
      </c>
      <c r="J274" s="33">
        <f t="shared" si="43"/>
        <v>0.16366967960726933</v>
      </c>
    </row>
    <row r="275" spans="1:10" s="22" customFormat="1" ht="30" hidden="1" x14ac:dyDescent="0.25">
      <c r="A275" s="29" t="s">
        <v>29</v>
      </c>
      <c r="B275" s="30" t="s">
        <v>289</v>
      </c>
      <c r="C275" s="31">
        <v>0</v>
      </c>
      <c r="D275" s="37">
        <v>2192.4</v>
      </c>
      <c r="E275" s="36">
        <v>2192.4</v>
      </c>
      <c r="F275" s="37">
        <v>456.5</v>
      </c>
      <c r="G275" s="36">
        <f t="shared" si="44"/>
        <v>1735.9</v>
      </c>
      <c r="H275" s="36">
        <f t="shared" si="45"/>
        <v>1735.9</v>
      </c>
      <c r="I275" s="71">
        <f t="shared" si="46"/>
        <v>0.20821930304688924</v>
      </c>
      <c r="J275" s="33">
        <f t="shared" si="43"/>
        <v>0.20821930304688924</v>
      </c>
    </row>
    <row r="276" spans="1:10" s="22" customFormat="1" ht="45" hidden="1" x14ac:dyDescent="0.25">
      <c r="A276" s="29" t="s">
        <v>30</v>
      </c>
      <c r="B276" s="30" t="s">
        <v>292</v>
      </c>
      <c r="C276" s="31">
        <v>0</v>
      </c>
      <c r="D276" s="37">
        <v>12198.7</v>
      </c>
      <c r="E276" s="36">
        <v>12198.7</v>
      </c>
      <c r="F276" s="37">
        <v>1816.9</v>
      </c>
      <c r="G276" s="36">
        <f t="shared" si="44"/>
        <v>10381.800000000001</v>
      </c>
      <c r="H276" s="36">
        <f t="shared" si="45"/>
        <v>10381.800000000001</v>
      </c>
      <c r="I276" s="71">
        <f t="shared" si="46"/>
        <v>0.14894210038774625</v>
      </c>
      <c r="J276" s="33">
        <f t="shared" si="43"/>
        <v>0.14894210038774625</v>
      </c>
    </row>
    <row r="277" spans="1:10" s="22" customFormat="1" ht="30" hidden="1" x14ac:dyDescent="0.25">
      <c r="A277" s="29" t="s">
        <v>31</v>
      </c>
      <c r="B277" s="30" t="s">
        <v>293</v>
      </c>
      <c r="C277" s="31">
        <v>0</v>
      </c>
      <c r="D277" s="37">
        <v>7547.6</v>
      </c>
      <c r="E277" s="36">
        <v>7547.6</v>
      </c>
      <c r="F277" s="37">
        <v>1317.3</v>
      </c>
      <c r="G277" s="36">
        <f t="shared" si="44"/>
        <v>6230.3</v>
      </c>
      <c r="H277" s="36">
        <f t="shared" si="45"/>
        <v>6230.3</v>
      </c>
      <c r="I277" s="71">
        <f t="shared" si="46"/>
        <v>0.17453230165880543</v>
      </c>
      <c r="J277" s="33">
        <f t="shared" si="43"/>
        <v>0.17453230165880543</v>
      </c>
    </row>
    <row r="278" spans="1:10" s="26" customFormat="1" ht="30.75" thickBot="1" x14ac:dyDescent="0.3">
      <c r="A278" s="45" t="s">
        <v>335</v>
      </c>
      <c r="B278" s="46" t="s">
        <v>331</v>
      </c>
      <c r="C278" s="47"/>
      <c r="D278" s="54">
        <f>D279</f>
        <v>250</v>
      </c>
      <c r="E278" s="54">
        <f t="shared" ref="E278:F280" si="47">E279</f>
        <v>250</v>
      </c>
      <c r="F278" s="48">
        <f t="shared" si="47"/>
        <v>60</v>
      </c>
      <c r="G278" s="54">
        <f t="shared" si="44"/>
        <v>190</v>
      </c>
      <c r="H278" s="54">
        <f t="shared" si="45"/>
        <v>190</v>
      </c>
      <c r="I278" s="72">
        <f t="shared" si="46"/>
        <v>0.24</v>
      </c>
      <c r="J278" s="49">
        <f>F278/E278</f>
        <v>0.24</v>
      </c>
    </row>
    <row r="279" spans="1:10" s="26" customFormat="1" ht="30" hidden="1" x14ac:dyDescent="0.25">
      <c r="A279" s="40" t="s">
        <v>336</v>
      </c>
      <c r="B279" s="41" t="s">
        <v>332</v>
      </c>
      <c r="C279" s="42"/>
      <c r="D279" s="43">
        <f>D280</f>
        <v>250</v>
      </c>
      <c r="E279" s="50">
        <f t="shared" si="47"/>
        <v>250</v>
      </c>
      <c r="F279" s="43">
        <f t="shared" si="47"/>
        <v>60</v>
      </c>
      <c r="G279" s="50">
        <f t="shared" si="44"/>
        <v>190</v>
      </c>
      <c r="H279" s="50">
        <f t="shared" si="45"/>
        <v>190</v>
      </c>
      <c r="I279" s="70">
        <f t="shared" si="46"/>
        <v>0.24</v>
      </c>
      <c r="J279" s="44">
        <f>F279/E279</f>
        <v>0.24</v>
      </c>
    </row>
    <row r="280" spans="1:10" s="26" customFormat="1" ht="45" hidden="1" x14ac:dyDescent="0.25">
      <c r="A280" s="29" t="s">
        <v>337</v>
      </c>
      <c r="B280" s="30" t="s">
        <v>333</v>
      </c>
      <c r="C280" s="31"/>
      <c r="D280" s="37">
        <f>D281</f>
        <v>250</v>
      </c>
      <c r="E280" s="36">
        <f t="shared" si="47"/>
        <v>250</v>
      </c>
      <c r="F280" s="37">
        <f t="shared" si="47"/>
        <v>60</v>
      </c>
      <c r="G280" s="36">
        <f t="shared" si="44"/>
        <v>190</v>
      </c>
      <c r="H280" s="36">
        <f t="shared" si="45"/>
        <v>190</v>
      </c>
      <c r="I280" s="71">
        <f t="shared" si="46"/>
        <v>0.24</v>
      </c>
      <c r="J280" s="33">
        <f t="shared" ref="J280:J281" si="48">F280/E280</f>
        <v>0.24</v>
      </c>
    </row>
    <row r="281" spans="1:10" s="26" customFormat="1" ht="30.75" hidden="1" thickBot="1" x14ac:dyDescent="0.3">
      <c r="A281" s="45" t="s">
        <v>338</v>
      </c>
      <c r="B281" s="46" t="s">
        <v>334</v>
      </c>
      <c r="C281" s="47"/>
      <c r="D281" s="48">
        <v>250</v>
      </c>
      <c r="E281" s="54">
        <v>250</v>
      </c>
      <c r="F281" s="48">
        <v>60</v>
      </c>
      <c r="G281" s="54">
        <f t="shared" si="44"/>
        <v>190</v>
      </c>
      <c r="H281" s="54">
        <f t="shared" si="45"/>
        <v>190</v>
      </c>
      <c r="I281" s="72">
        <f t="shared" si="46"/>
        <v>0.24</v>
      </c>
      <c r="J281" s="49">
        <f t="shared" si="48"/>
        <v>0.24</v>
      </c>
    </row>
    <row r="282" spans="1:10" s="7" customFormat="1" ht="32.25" thickBot="1" x14ac:dyDescent="0.25">
      <c r="A282" s="55" t="s">
        <v>181</v>
      </c>
      <c r="B282" s="56"/>
      <c r="C282" s="20" t="e">
        <f>C245+C241+C227+C213+C197+C161+C141+C132+C100+C89+C70+C31+C5+#REF!</f>
        <v>#REF!</v>
      </c>
      <c r="D282" s="27">
        <f>D5+D31+D70+D89+D96+D100+D132+D141+D161+D197+D213+D227+D241+D245+D278</f>
        <v>4752206.9000000004</v>
      </c>
      <c r="E282" s="28">
        <f>E5+E31+E70+E89+E96+E100+E132+E141+E161+E197+E213+E227+E241+E245+E278</f>
        <v>4806257.5999999996</v>
      </c>
      <c r="F282" s="27">
        <f>F5+F31+F70+F89+F96+F100+F132+F141+F161+F197+F213+F227+F241+F245+F278</f>
        <v>477285.9</v>
      </c>
      <c r="G282" s="28">
        <f t="shared" si="44"/>
        <v>4274921</v>
      </c>
      <c r="H282" s="28">
        <f t="shared" si="45"/>
        <v>4328971.6999999993</v>
      </c>
      <c r="I282" s="68">
        <f t="shared" si="46"/>
        <v>0.10043457914258741</v>
      </c>
      <c r="J282" s="13">
        <f>F282/E282</f>
        <v>9.9305101749019867E-2</v>
      </c>
    </row>
    <row r="283" spans="1:10" s="7" customFormat="1" ht="30" x14ac:dyDescent="0.2">
      <c r="A283" s="40" t="s">
        <v>158</v>
      </c>
      <c r="B283" s="61" t="s">
        <v>159</v>
      </c>
      <c r="C283" s="42" t="e">
        <f>C284+C285+C287+C288+C289+#REF!+#REF!+#REF!+C291+C292+C293+C294</f>
        <v>#REF!</v>
      </c>
      <c r="D283" s="50">
        <f>D284+D285+D286+D290</f>
        <v>27530.3</v>
      </c>
      <c r="E283" s="50">
        <f>E284+E285+E287+E288+E289+E291+E292+E293+E294</f>
        <v>27530.300000000003</v>
      </c>
      <c r="F283" s="50">
        <f>F284+F285+F287+F288+F289+F291+F292+F293+F294</f>
        <v>5272.4000000000005</v>
      </c>
      <c r="G283" s="50">
        <f t="shared" si="44"/>
        <v>22257.899999999998</v>
      </c>
      <c r="H283" s="50">
        <f t="shared" si="45"/>
        <v>22257.9</v>
      </c>
      <c r="I283" s="70">
        <f t="shared" si="46"/>
        <v>0.19151262427216562</v>
      </c>
      <c r="J283" s="44">
        <f>F283/E283</f>
        <v>0.19151262427216559</v>
      </c>
    </row>
    <row r="284" spans="1:10" hidden="1" x14ac:dyDescent="0.25">
      <c r="A284" s="29" t="s">
        <v>160</v>
      </c>
      <c r="B284" s="30" t="s">
        <v>161</v>
      </c>
      <c r="C284" s="31">
        <v>279</v>
      </c>
      <c r="D284" s="37">
        <v>3223.4</v>
      </c>
      <c r="E284" s="36">
        <v>3223.4</v>
      </c>
      <c r="F284" s="37">
        <v>965.6</v>
      </c>
      <c r="G284" s="36">
        <f t="shared" si="44"/>
        <v>2257.8000000000002</v>
      </c>
      <c r="H284" s="36">
        <f t="shared" si="45"/>
        <v>2257.8000000000002</v>
      </c>
      <c r="I284" s="71">
        <f t="shared" si="46"/>
        <v>0.29955947136563876</v>
      </c>
      <c r="J284" s="33">
        <f>F284/E284</f>
        <v>0.29955947136563876</v>
      </c>
    </row>
    <row r="285" spans="1:10" ht="30" hidden="1" x14ac:dyDescent="0.25">
      <c r="A285" s="29" t="s">
        <v>162</v>
      </c>
      <c r="B285" s="30" t="s">
        <v>163</v>
      </c>
      <c r="C285" s="31">
        <v>286.5</v>
      </c>
      <c r="D285" s="37">
        <v>2447.9</v>
      </c>
      <c r="E285" s="36">
        <v>2447.9</v>
      </c>
      <c r="F285" s="37">
        <v>413.4</v>
      </c>
      <c r="G285" s="36">
        <f t="shared" si="44"/>
        <v>2034.5</v>
      </c>
      <c r="H285" s="36">
        <f t="shared" si="45"/>
        <v>2034.5</v>
      </c>
      <c r="I285" s="71">
        <f t="shared" si="46"/>
        <v>0.1688794476898566</v>
      </c>
      <c r="J285" s="33">
        <f t="shared" ref="J285:J294" si="49">F285/E285</f>
        <v>0.1688794476898566</v>
      </c>
    </row>
    <row r="286" spans="1:10" s="67" customFormat="1" ht="29.25" hidden="1" customHeight="1" x14ac:dyDescent="0.25">
      <c r="A286" s="29" t="s">
        <v>565</v>
      </c>
      <c r="B286" s="30" t="s">
        <v>564</v>
      </c>
      <c r="C286" s="31"/>
      <c r="D286" s="37">
        <f>D287+D288+D289</f>
        <v>11256</v>
      </c>
      <c r="E286" s="36">
        <f>E287+E288+E289</f>
        <v>11256</v>
      </c>
      <c r="F286" s="37">
        <f>F287+F288+F289</f>
        <v>2036.1</v>
      </c>
      <c r="G286" s="36">
        <f t="shared" si="44"/>
        <v>9219.9</v>
      </c>
      <c r="H286" s="36">
        <f t="shared" si="45"/>
        <v>9219.9</v>
      </c>
      <c r="I286" s="71">
        <f t="shared" si="46"/>
        <v>0.18089019189765457</v>
      </c>
      <c r="J286" s="33">
        <f t="shared" si="49"/>
        <v>0.18089019189765457</v>
      </c>
    </row>
    <row r="287" spans="1:10" ht="30" hidden="1" x14ac:dyDescent="0.25">
      <c r="A287" s="29" t="s">
        <v>203</v>
      </c>
      <c r="B287" s="30" t="s">
        <v>164</v>
      </c>
      <c r="C287" s="31">
        <v>236.4</v>
      </c>
      <c r="D287" s="37">
        <v>1780.4</v>
      </c>
      <c r="E287" s="36">
        <v>1780.4</v>
      </c>
      <c r="F287" s="37">
        <v>446.8</v>
      </c>
      <c r="G287" s="36">
        <f t="shared" si="44"/>
        <v>1333.6000000000001</v>
      </c>
      <c r="H287" s="36">
        <f t="shared" si="45"/>
        <v>1333.6000000000001</v>
      </c>
      <c r="I287" s="71">
        <f t="shared" si="46"/>
        <v>0.25095484160862724</v>
      </c>
      <c r="J287" s="33">
        <f t="shared" si="49"/>
        <v>0.25095484160862724</v>
      </c>
    </row>
    <row r="288" spans="1:10" ht="45" hidden="1" x14ac:dyDescent="0.25">
      <c r="A288" s="29" t="s">
        <v>165</v>
      </c>
      <c r="B288" s="30" t="s">
        <v>166</v>
      </c>
      <c r="C288" s="31">
        <v>468.7</v>
      </c>
      <c r="D288" s="37">
        <v>4616.5</v>
      </c>
      <c r="E288" s="36">
        <v>4616.5</v>
      </c>
      <c r="F288" s="37">
        <v>739.5</v>
      </c>
      <c r="G288" s="36">
        <f t="shared" si="44"/>
        <v>3877</v>
      </c>
      <c r="H288" s="36">
        <f t="shared" si="45"/>
        <v>3877</v>
      </c>
      <c r="I288" s="71">
        <f t="shared" si="46"/>
        <v>0.16018628831365753</v>
      </c>
      <c r="J288" s="33">
        <f t="shared" si="49"/>
        <v>0.16018628831365753</v>
      </c>
    </row>
    <row r="289" spans="1:10" ht="45" hidden="1" x14ac:dyDescent="0.25">
      <c r="A289" s="29" t="s">
        <v>167</v>
      </c>
      <c r="B289" s="30" t="s">
        <v>168</v>
      </c>
      <c r="C289" s="31">
        <v>560</v>
      </c>
      <c r="D289" s="37">
        <v>4859.1000000000004</v>
      </c>
      <c r="E289" s="36">
        <v>4859.1000000000004</v>
      </c>
      <c r="F289" s="37">
        <v>849.8</v>
      </c>
      <c r="G289" s="36">
        <f t="shared" si="44"/>
        <v>4009.3</v>
      </c>
      <c r="H289" s="36">
        <f t="shared" si="45"/>
        <v>4009.3</v>
      </c>
      <c r="I289" s="71">
        <f t="shared" si="46"/>
        <v>0.17488835381037637</v>
      </c>
      <c r="J289" s="33">
        <f t="shared" si="49"/>
        <v>0.17488835381037637</v>
      </c>
    </row>
    <row r="290" spans="1:10" s="67" customFormat="1" hidden="1" x14ac:dyDescent="0.25">
      <c r="A290" s="29" t="s">
        <v>567</v>
      </c>
      <c r="B290" s="30" t="s">
        <v>566</v>
      </c>
      <c r="C290" s="31"/>
      <c r="D290" s="37">
        <f>D291+D292+D293+D294</f>
        <v>10603</v>
      </c>
      <c r="E290" s="36">
        <f>E291+E292+E293+E294</f>
        <v>10603</v>
      </c>
      <c r="F290" s="37">
        <f>F291+F292+F293+F294</f>
        <v>1857.3</v>
      </c>
      <c r="G290" s="36">
        <f t="shared" si="44"/>
        <v>8745.7000000000007</v>
      </c>
      <c r="H290" s="36">
        <f t="shared" si="45"/>
        <v>8745.7000000000007</v>
      </c>
      <c r="I290" s="71">
        <f t="shared" si="46"/>
        <v>0.17516740545128737</v>
      </c>
      <c r="J290" s="33">
        <f t="shared" si="49"/>
        <v>0.17516740545128737</v>
      </c>
    </row>
    <row r="291" spans="1:10" ht="30" hidden="1" x14ac:dyDescent="0.25">
      <c r="A291" s="29" t="s">
        <v>169</v>
      </c>
      <c r="B291" s="30" t="s">
        <v>170</v>
      </c>
      <c r="C291" s="31">
        <v>136.1</v>
      </c>
      <c r="D291" s="37">
        <v>1281.9000000000001</v>
      </c>
      <c r="E291" s="36">
        <v>1281.9000000000001</v>
      </c>
      <c r="F291" s="37">
        <v>282.39999999999998</v>
      </c>
      <c r="G291" s="36">
        <f t="shared" si="44"/>
        <v>999.50000000000011</v>
      </c>
      <c r="H291" s="36">
        <f t="shared" si="45"/>
        <v>999.50000000000011</v>
      </c>
      <c r="I291" s="71">
        <f t="shared" si="46"/>
        <v>0.22029799516342924</v>
      </c>
      <c r="J291" s="33">
        <f t="shared" si="49"/>
        <v>0.22029799516342924</v>
      </c>
    </row>
    <row r="292" spans="1:10" ht="45" hidden="1" x14ac:dyDescent="0.25">
      <c r="A292" s="29" t="s">
        <v>171</v>
      </c>
      <c r="B292" s="30" t="s">
        <v>172</v>
      </c>
      <c r="C292" s="31">
        <v>333.1</v>
      </c>
      <c r="D292" s="37">
        <v>2308.3000000000002</v>
      </c>
      <c r="E292" s="36">
        <v>2308.3000000000002</v>
      </c>
      <c r="F292" s="37">
        <v>363.1</v>
      </c>
      <c r="G292" s="36">
        <f t="shared" si="44"/>
        <v>1945.2000000000003</v>
      </c>
      <c r="H292" s="36">
        <f t="shared" si="45"/>
        <v>1945.2000000000003</v>
      </c>
      <c r="I292" s="71">
        <f t="shared" si="46"/>
        <v>0.15730191049690248</v>
      </c>
      <c r="J292" s="33">
        <f t="shared" si="49"/>
        <v>0.15730191049690248</v>
      </c>
    </row>
    <row r="293" spans="1:10" ht="30" hidden="1" x14ac:dyDescent="0.25">
      <c r="A293" s="29" t="s">
        <v>173</v>
      </c>
      <c r="B293" s="30" t="s">
        <v>174</v>
      </c>
      <c r="C293" s="31">
        <v>564</v>
      </c>
      <c r="D293" s="37">
        <v>4358.3999999999996</v>
      </c>
      <c r="E293" s="36">
        <v>4358.3999999999996</v>
      </c>
      <c r="F293" s="37">
        <v>529.1</v>
      </c>
      <c r="G293" s="36">
        <f t="shared" si="44"/>
        <v>3829.2999999999997</v>
      </c>
      <c r="H293" s="36">
        <f t="shared" si="45"/>
        <v>3829.2999999999997</v>
      </c>
      <c r="I293" s="71">
        <f t="shared" si="46"/>
        <v>0.12139776064610867</v>
      </c>
      <c r="J293" s="33">
        <f t="shared" si="49"/>
        <v>0.12139776064610867</v>
      </c>
    </row>
    <row r="294" spans="1:10" s="17" customFormat="1" ht="30" hidden="1" x14ac:dyDescent="0.25">
      <c r="A294" s="29" t="s">
        <v>200</v>
      </c>
      <c r="B294" s="30" t="s">
        <v>201</v>
      </c>
      <c r="C294" s="31">
        <v>313</v>
      </c>
      <c r="D294" s="37">
        <v>2654.4</v>
      </c>
      <c r="E294" s="36">
        <v>2654.4</v>
      </c>
      <c r="F294" s="37">
        <v>682.7</v>
      </c>
      <c r="G294" s="36">
        <f t="shared" si="44"/>
        <v>1971.7</v>
      </c>
      <c r="H294" s="36">
        <f t="shared" si="45"/>
        <v>1971.7</v>
      </c>
      <c r="I294" s="71">
        <f t="shared" si="46"/>
        <v>0.25719559975889089</v>
      </c>
      <c r="J294" s="33">
        <f t="shared" si="49"/>
        <v>0.25719559975889089</v>
      </c>
    </row>
    <row r="295" spans="1:10" s="7" customFormat="1" ht="15.75" thickBot="1" x14ac:dyDescent="0.25">
      <c r="A295" s="45" t="s">
        <v>175</v>
      </c>
      <c r="B295" s="80" t="s">
        <v>176</v>
      </c>
      <c r="C295" s="47" t="e">
        <f>C297+#REF!</f>
        <v>#REF!</v>
      </c>
      <c r="D295" s="54">
        <f>D296+D297+D298+D299</f>
        <v>218505</v>
      </c>
      <c r="E295" s="54">
        <f>E296+E297+E298+E300+E301</f>
        <v>209278.2</v>
      </c>
      <c r="F295" s="54">
        <f>F297</f>
        <v>0</v>
      </c>
      <c r="G295" s="54">
        <f t="shared" si="44"/>
        <v>218505</v>
      </c>
      <c r="H295" s="54">
        <f t="shared" si="45"/>
        <v>209278.2</v>
      </c>
      <c r="I295" s="72">
        <f t="shared" si="46"/>
        <v>0</v>
      </c>
      <c r="J295" s="49">
        <f>F295/E295</f>
        <v>0</v>
      </c>
    </row>
    <row r="296" spans="1:10" s="7" customFormat="1" ht="30" hidden="1" x14ac:dyDescent="0.2">
      <c r="A296" s="40" t="s">
        <v>520</v>
      </c>
      <c r="B296" s="61" t="s">
        <v>517</v>
      </c>
      <c r="C296" s="42"/>
      <c r="D296" s="43">
        <v>1000</v>
      </c>
      <c r="E296" s="50">
        <v>1000</v>
      </c>
      <c r="F296" s="50">
        <v>0</v>
      </c>
      <c r="G296" s="50">
        <f t="shared" si="44"/>
        <v>1000</v>
      </c>
      <c r="H296" s="50">
        <f t="shared" si="45"/>
        <v>1000</v>
      </c>
      <c r="I296" s="70">
        <f t="shared" si="46"/>
        <v>0</v>
      </c>
      <c r="J296" s="44">
        <f>J297</f>
        <v>0</v>
      </c>
    </row>
    <row r="297" spans="1:10" hidden="1" x14ac:dyDescent="0.25">
      <c r="A297" s="29" t="s">
        <v>177</v>
      </c>
      <c r="B297" s="30" t="s">
        <v>178</v>
      </c>
      <c r="C297" s="31">
        <v>230</v>
      </c>
      <c r="D297" s="37">
        <v>100</v>
      </c>
      <c r="E297" s="36">
        <v>100</v>
      </c>
      <c r="F297" s="37">
        <v>0</v>
      </c>
      <c r="G297" s="36">
        <f t="shared" si="44"/>
        <v>100</v>
      </c>
      <c r="H297" s="36">
        <f t="shared" si="45"/>
        <v>100</v>
      </c>
      <c r="I297" s="71">
        <f t="shared" si="46"/>
        <v>0</v>
      </c>
      <c r="J297" s="33">
        <f t="shared" ref="J297:J303" si="50">F297/E297</f>
        <v>0</v>
      </c>
    </row>
    <row r="298" spans="1:10" s="58" customFormat="1" hidden="1" x14ac:dyDescent="0.25">
      <c r="A298" s="29" t="s">
        <v>521</v>
      </c>
      <c r="B298" s="30" t="s">
        <v>518</v>
      </c>
      <c r="C298" s="31"/>
      <c r="D298" s="37">
        <v>420</v>
      </c>
      <c r="E298" s="36">
        <v>420</v>
      </c>
      <c r="F298" s="37">
        <v>0</v>
      </c>
      <c r="G298" s="36">
        <f t="shared" si="44"/>
        <v>420</v>
      </c>
      <c r="H298" s="36">
        <f t="shared" si="45"/>
        <v>420</v>
      </c>
      <c r="I298" s="71">
        <f t="shared" si="46"/>
        <v>0</v>
      </c>
      <c r="J298" s="33">
        <f t="shared" si="50"/>
        <v>0</v>
      </c>
    </row>
    <row r="299" spans="1:10" s="67" customFormat="1" hidden="1" x14ac:dyDescent="0.25">
      <c r="A299" s="29" t="s">
        <v>569</v>
      </c>
      <c r="B299" s="30" t="s">
        <v>568</v>
      </c>
      <c r="C299" s="31"/>
      <c r="D299" s="37">
        <f>D300+D301</f>
        <v>216985</v>
      </c>
      <c r="E299" s="36">
        <f>E300+E301</f>
        <v>207758.2</v>
      </c>
      <c r="F299" s="37">
        <f>F300+F301</f>
        <v>0</v>
      </c>
      <c r="G299" s="36">
        <f t="shared" si="44"/>
        <v>216985</v>
      </c>
      <c r="H299" s="36">
        <f t="shared" si="45"/>
        <v>207758.2</v>
      </c>
      <c r="I299" s="71">
        <f t="shared" si="46"/>
        <v>0</v>
      </c>
      <c r="J299" s="33">
        <f t="shared" si="50"/>
        <v>0</v>
      </c>
    </row>
    <row r="300" spans="1:10" s="23" customFormat="1" hidden="1" x14ac:dyDescent="0.25">
      <c r="A300" s="29" t="s">
        <v>522</v>
      </c>
      <c r="B300" s="30" t="s">
        <v>519</v>
      </c>
      <c r="C300" s="31">
        <v>0</v>
      </c>
      <c r="D300" s="37">
        <v>30</v>
      </c>
      <c r="E300" s="36">
        <v>30</v>
      </c>
      <c r="F300" s="37">
        <v>0</v>
      </c>
      <c r="G300" s="36">
        <f t="shared" si="44"/>
        <v>30</v>
      </c>
      <c r="H300" s="36">
        <f t="shared" si="45"/>
        <v>30</v>
      </c>
      <c r="I300" s="71">
        <f t="shared" si="46"/>
        <v>0</v>
      </c>
      <c r="J300" s="33">
        <f t="shared" si="50"/>
        <v>0</v>
      </c>
    </row>
    <row r="301" spans="1:10" s="58" customFormat="1" ht="30.75" hidden="1" thickBot="1" x14ac:dyDescent="0.3">
      <c r="A301" s="45" t="s">
        <v>524</v>
      </c>
      <c r="B301" s="46" t="s">
        <v>523</v>
      </c>
      <c r="C301" s="47"/>
      <c r="D301" s="48">
        <v>216955</v>
      </c>
      <c r="E301" s="54">
        <v>207728.2</v>
      </c>
      <c r="F301" s="48">
        <v>0</v>
      </c>
      <c r="G301" s="54">
        <f t="shared" si="44"/>
        <v>216955</v>
      </c>
      <c r="H301" s="54">
        <f t="shared" si="45"/>
        <v>207728.2</v>
      </c>
      <c r="I301" s="72">
        <f t="shared" si="46"/>
        <v>0</v>
      </c>
      <c r="J301" s="49">
        <f t="shared" si="50"/>
        <v>0</v>
      </c>
    </row>
    <row r="302" spans="1:10" s="4" customFormat="1" ht="33.75" thickBot="1" x14ac:dyDescent="0.25">
      <c r="A302" s="14" t="s">
        <v>182</v>
      </c>
      <c r="B302" s="11"/>
      <c r="C302" s="20" t="e">
        <f>C295+C283</f>
        <v>#REF!</v>
      </c>
      <c r="D302" s="27">
        <f>D283+D295</f>
        <v>246035.3</v>
      </c>
      <c r="E302" s="27">
        <f>E295+E283</f>
        <v>236808.5</v>
      </c>
      <c r="F302" s="27">
        <f>F283+F295</f>
        <v>5272.4000000000005</v>
      </c>
      <c r="G302" s="28">
        <f t="shared" si="44"/>
        <v>240762.9</v>
      </c>
      <c r="H302" s="28">
        <f t="shared" si="45"/>
        <v>231536.1</v>
      </c>
      <c r="I302" s="68">
        <f t="shared" si="46"/>
        <v>2.1429445286916149E-2</v>
      </c>
      <c r="J302" s="13">
        <f t="shared" si="50"/>
        <v>2.2264403515921096E-2</v>
      </c>
    </row>
    <row r="303" spans="1:10" s="4" customFormat="1" ht="16.5" thickBot="1" x14ac:dyDescent="0.25">
      <c r="A303" s="15" t="s">
        <v>179</v>
      </c>
      <c r="B303" s="11"/>
      <c r="C303" s="20" t="e">
        <f>C282+C302</f>
        <v>#REF!</v>
      </c>
      <c r="D303" s="28">
        <f>D282+D302</f>
        <v>4998242.2</v>
      </c>
      <c r="E303" s="28">
        <f>E282+E302</f>
        <v>5043066.0999999996</v>
      </c>
      <c r="F303" s="28">
        <f>F282+F302</f>
        <v>482558.30000000005</v>
      </c>
      <c r="G303" s="28">
        <f t="shared" si="44"/>
        <v>4515683.9000000004</v>
      </c>
      <c r="H303" s="28">
        <f t="shared" si="45"/>
        <v>4560507.8</v>
      </c>
      <c r="I303" s="68">
        <f t="shared" si="46"/>
        <v>9.6545601571688552E-2</v>
      </c>
      <c r="J303" s="13">
        <f t="shared" si="50"/>
        <v>9.5687482660598094E-2</v>
      </c>
    </row>
    <row r="304" spans="1:10" x14ac:dyDescent="0.25">
      <c r="A304" s="2"/>
    </row>
    <row r="305" spans="1:10" ht="15.75" x14ac:dyDescent="0.25">
      <c r="A305" s="3"/>
      <c r="B305" s="9"/>
      <c r="C305" s="9"/>
      <c r="D305" s="9"/>
      <c r="E305" s="3"/>
      <c r="F305" s="3"/>
      <c r="G305" s="3"/>
      <c r="H305" s="3"/>
      <c r="I305" s="3"/>
      <c r="J305" s="57"/>
    </row>
  </sheetData>
  <mergeCells count="3">
    <mergeCell ref="A2:B2"/>
    <mergeCell ref="A1:J1"/>
    <mergeCell ref="E2:J2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evenHeader>&amp;LФинансовое управление города  Лыткарино</evenHeader>
    <evenFooter>&amp;L 05.10.2020 17:14:45&amp;R&amp;P/&amp;N</evenFooter>
    <firstHeader>&amp;LФинансовое управление города  Лыткарино</firstHeader>
    <firstFooter>&amp;L 05.10.2020 17:14:45&amp;R&amp;P/&amp;N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Миронова Евгения Ивановна</dc:creator>
  <cp:lastModifiedBy>Филатова</cp:lastModifiedBy>
  <cp:lastPrinted>2024-05-21T11:29:30Z</cp:lastPrinted>
  <dcterms:created xsi:type="dcterms:W3CDTF">2020-10-05T14:14:45Z</dcterms:created>
  <dcterms:modified xsi:type="dcterms:W3CDTF">2024-05-21T11:32:55Z</dcterms:modified>
</cp:coreProperties>
</file>